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drazik\OneDrive - Burns and Associates\Projects\Louisiana\Onsite Meetings and Conf Calls\17-02-17 Status Call\"/>
    </mc:Choice>
  </mc:AlternateContent>
  <bookViews>
    <workbookView xWindow="0" yWindow="0" windowWidth="17280" windowHeight="6972" activeTab="3"/>
  </bookViews>
  <sheets>
    <sheet name="Uninsured Survey Tracking" sheetId="16" r:id="rId1"/>
    <sheet name="Exhibit 1" sheetId="12" r:id="rId2"/>
    <sheet name="Exhibit 2" sheetId="13" r:id="rId3"/>
    <sheet name="Exhibit 3" sheetId="17" r:id="rId4"/>
    <sheet name="Exhibit 4" sheetId="15" r:id="rId5"/>
    <sheet name="Compiled" sheetId="7" r:id="rId6"/>
    <sheet name="IPXIXsource" sheetId="1" r:id="rId7"/>
    <sheet name="OPXIXsource" sheetId="2" r:id="rId8"/>
    <sheet name="IPNoinsource" sheetId="8" r:id="rId9"/>
    <sheet name="OPNoinsource" sheetId="9" r:id="rId10"/>
    <sheet name="SuppCY12" sheetId="3" r:id="rId11"/>
    <sheet name="SuppCY13" sheetId="4" r:id="rId12"/>
    <sheet name="SuppCY14" sheetId="5" r:id="rId13"/>
    <sheet name="SuppCY15" sheetId="6" r:id="rId14"/>
    <sheet name="Cost SettleCY14" sheetId="10" r:id="rId15"/>
    <sheet name="Cost SettleCY15" sheetId="11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4" hidden="1">'Cost SettleCY14'!$A$23:$T$253</definedName>
    <definedName name="_xlnm._FilterDatabase" localSheetId="15" hidden="1">'Cost SettleCY15'!$A$23:$T$253</definedName>
    <definedName name="_xlnm._FilterDatabase" localSheetId="0" hidden="1">'Uninsured Survey Tracking'!#REF!</definedName>
    <definedName name="Abandoned" localSheetId="5">#REF!</definedName>
    <definedName name="Abandoned" localSheetId="14">#REF!</definedName>
    <definedName name="Abandoned" localSheetId="15">#REF!</definedName>
    <definedName name="Abandoned" localSheetId="1">#REF!</definedName>
    <definedName name="Abandoned" localSheetId="2">#REF!</definedName>
    <definedName name="Abandoned" localSheetId="4">#REF!</definedName>
    <definedName name="Abandoned" localSheetId="7">#REF!</definedName>
    <definedName name="Abandoned">#REF!</definedName>
    <definedName name="Answered" localSheetId="5">#REF!</definedName>
    <definedName name="Answered" localSheetId="14">#REF!</definedName>
    <definedName name="Answered" localSheetId="15">#REF!</definedName>
    <definedName name="Answered" localSheetId="1">#REF!</definedName>
    <definedName name="Answered" localSheetId="2">#REF!</definedName>
    <definedName name="Answered" localSheetId="4">#REF!</definedName>
    <definedName name="Answered" localSheetId="7">#REF!</definedName>
    <definedName name="Answered">#REF!</definedName>
    <definedName name="Answered30" localSheetId="5">#REF!</definedName>
    <definedName name="Answered30" localSheetId="14">#REF!</definedName>
    <definedName name="Answered30" localSheetId="15">#REF!</definedName>
    <definedName name="Answered30" localSheetId="1">#REF!</definedName>
    <definedName name="Answered30" localSheetId="2">#REF!</definedName>
    <definedName name="Answered30" localSheetId="4">#REF!</definedName>
    <definedName name="Answered30" localSheetId="7">#REF!</definedName>
    <definedName name="Answered30">#REF!</definedName>
    <definedName name="comments" localSheetId="5">#REF!</definedName>
    <definedName name="comments" localSheetId="14">#REF!</definedName>
    <definedName name="comments" localSheetId="15">#REF!</definedName>
    <definedName name="comments" localSheetId="1">#REF!</definedName>
    <definedName name="comments" localSheetId="2">#REF!</definedName>
    <definedName name="comments" localSheetId="4">#REF!</definedName>
    <definedName name="comments" localSheetId="7">#REF!</definedName>
    <definedName name="comments">#REF!</definedName>
    <definedName name="Data1" localSheetId="5">#REF!</definedName>
    <definedName name="Data1" localSheetId="14">#REF!</definedName>
    <definedName name="Data1" localSheetId="15">#REF!</definedName>
    <definedName name="Data1" localSheetId="1">#REF!</definedName>
    <definedName name="Data1" localSheetId="2">#REF!</definedName>
    <definedName name="Data1" localSheetId="4">#REF!</definedName>
    <definedName name="Data1" localSheetId="7">#REF!</definedName>
    <definedName name="Data1">#REF!</definedName>
    <definedName name="Data2" localSheetId="5">#REF!</definedName>
    <definedName name="Data2" localSheetId="14">#REF!</definedName>
    <definedName name="Data2" localSheetId="15">#REF!</definedName>
    <definedName name="Data2" localSheetId="1">#REF!</definedName>
    <definedName name="Data2" localSheetId="2">#REF!</definedName>
    <definedName name="Data2" localSheetId="4">#REF!</definedName>
    <definedName name="Data2" localSheetId="7">#REF!</definedName>
    <definedName name="Data2">#REF!</definedName>
    <definedName name="Data3" localSheetId="5">#REF!</definedName>
    <definedName name="Data3" localSheetId="14">#REF!</definedName>
    <definedName name="Data3" localSheetId="15">#REF!</definedName>
    <definedName name="Data3" localSheetId="1">#REF!</definedName>
    <definedName name="Data3" localSheetId="2">#REF!</definedName>
    <definedName name="Data3" localSheetId="4">#REF!</definedName>
    <definedName name="Data3" localSheetId="7">#REF!</definedName>
    <definedName name="Data3">#REF!</definedName>
    <definedName name="Data4" localSheetId="5">#REF!</definedName>
    <definedName name="Data4" localSheetId="14">#REF!</definedName>
    <definedName name="Data4" localSheetId="15">#REF!</definedName>
    <definedName name="Data4" localSheetId="1">#REF!</definedName>
    <definedName name="Data4" localSheetId="2">#REF!</definedName>
    <definedName name="Data4" localSheetId="4">#REF!</definedName>
    <definedName name="Data4" localSheetId="7">#REF!</definedName>
    <definedName name="Data4">#REF!</definedName>
    <definedName name="Data5" localSheetId="5">#REF!</definedName>
    <definedName name="Data5" localSheetId="14">#REF!</definedName>
    <definedName name="Data5" localSheetId="15">#REF!</definedName>
    <definedName name="Data5" localSheetId="1">#REF!</definedName>
    <definedName name="Data5" localSheetId="2">#REF!</definedName>
    <definedName name="Data5" localSheetId="4">#REF!</definedName>
    <definedName name="Data5" localSheetId="7">#REF!</definedName>
    <definedName name="Data5">#REF!</definedName>
    <definedName name="DataRange" localSheetId="5">'[1]MCO Data'!#REF!</definedName>
    <definedName name="DataRange" localSheetId="14">'[1]MCO Data'!#REF!</definedName>
    <definedName name="DataRange" localSheetId="15">'[1]MCO Data'!#REF!</definedName>
    <definedName name="DataRange" localSheetId="1">'[1]MCO Data'!#REF!</definedName>
    <definedName name="DataRange" localSheetId="2">'[1]MCO Data'!#REF!</definedName>
    <definedName name="DataRange" localSheetId="4">'[1]MCO Data'!#REF!</definedName>
    <definedName name="DataRange" localSheetId="7">'[1]MCO Data'!#REF!</definedName>
    <definedName name="DataRange">'[1]MCO Data'!#REF!</definedName>
    <definedName name="erfgdsdfsdf" localSheetId="5">#REF!</definedName>
    <definedName name="erfgdsdfsdf" localSheetId="14">#REF!</definedName>
    <definedName name="erfgdsdfsdf" localSheetId="15">#REF!</definedName>
    <definedName name="erfgdsdfsdf" localSheetId="1">#REF!</definedName>
    <definedName name="erfgdsdfsdf" localSheetId="2">#REF!</definedName>
    <definedName name="erfgdsdfsdf" localSheetId="4">#REF!</definedName>
    <definedName name="erfgdsdfsdf" localSheetId="7">#REF!</definedName>
    <definedName name="erfgdsdfsdf">#REF!</definedName>
    <definedName name="Five" localSheetId="5">#REF!</definedName>
    <definedName name="Five" localSheetId="14">#REF!</definedName>
    <definedName name="Five" localSheetId="15">#REF!</definedName>
    <definedName name="Five" localSheetId="1">#REF!</definedName>
    <definedName name="Five" localSheetId="2">#REF!</definedName>
    <definedName name="Five" localSheetId="4">#REF!</definedName>
    <definedName name="Five" localSheetId="7">#REF!</definedName>
    <definedName name="Five">#REF!</definedName>
    <definedName name="HCAPExtract">[2]HCAPExtract!$A$3:$CE$236</definedName>
    <definedName name="HEDIS_Respiratory" localSheetId="5">#REF!</definedName>
    <definedName name="HEDIS_Respiratory" localSheetId="14">#REF!</definedName>
    <definedName name="HEDIS_Respiratory" localSheetId="15">#REF!</definedName>
    <definedName name="HEDIS_Respiratory" localSheetId="1">#REF!</definedName>
    <definedName name="HEDIS_Respiratory" localSheetId="2">#REF!</definedName>
    <definedName name="HEDIS_Respiratory" localSheetId="4">#REF!</definedName>
    <definedName name="HEDIS_Respiratory" localSheetId="7">#REF!</definedName>
    <definedName name="HEDIS_Respiratory">#REF!</definedName>
    <definedName name="IDX" localSheetId="8">IPNoinsource!#REF!</definedName>
    <definedName name="IDX" localSheetId="9">OPNoinsource!#REF!</definedName>
    <definedName name="INPATIENT">#REF!</definedName>
    <definedName name="month" localSheetId="5">#REF!</definedName>
    <definedName name="month" localSheetId="14">#REF!</definedName>
    <definedName name="month" localSheetId="15">#REF!</definedName>
    <definedName name="month" localSheetId="1">#REF!</definedName>
    <definedName name="month" localSheetId="2">#REF!</definedName>
    <definedName name="month" localSheetId="4">#REF!</definedName>
    <definedName name="month" localSheetId="7">#REF!</definedName>
    <definedName name="month">#REF!</definedName>
    <definedName name="NURSERY">#REF!</definedName>
    <definedName name="other1" localSheetId="5">#REF!</definedName>
    <definedName name="other1" localSheetId="14">#REF!</definedName>
    <definedName name="other1" localSheetId="15">#REF!</definedName>
    <definedName name="other1" localSheetId="1">#REF!</definedName>
    <definedName name="other1" localSheetId="2">#REF!</definedName>
    <definedName name="other1" localSheetId="4">#REF!</definedName>
    <definedName name="other1" localSheetId="7">#REF!</definedName>
    <definedName name="other1">#REF!</definedName>
    <definedName name="other2" localSheetId="5">#REF!</definedName>
    <definedName name="other2" localSheetId="14">#REF!</definedName>
    <definedName name="other2" localSheetId="15">#REF!</definedName>
    <definedName name="other2" localSheetId="1">#REF!</definedName>
    <definedName name="other2" localSheetId="2">#REF!</definedName>
    <definedName name="other2" localSheetId="4">#REF!</definedName>
    <definedName name="other2" localSheetId="7">#REF!</definedName>
    <definedName name="other2">#REF!</definedName>
    <definedName name="other3" localSheetId="5">#REF!</definedName>
    <definedName name="other3" localSheetId="14">#REF!</definedName>
    <definedName name="other3" localSheetId="15">#REF!</definedName>
    <definedName name="other3" localSheetId="1">#REF!</definedName>
    <definedName name="other3" localSheetId="2">#REF!</definedName>
    <definedName name="other3" localSheetId="4">#REF!</definedName>
    <definedName name="other3" localSheetId="7">#REF!</definedName>
    <definedName name="other3">#REF!</definedName>
    <definedName name="other4" localSheetId="5">#REF!</definedName>
    <definedName name="other4" localSheetId="14">#REF!</definedName>
    <definedName name="other4" localSheetId="15">#REF!</definedName>
    <definedName name="other4" localSheetId="1">#REF!</definedName>
    <definedName name="other4" localSheetId="2">#REF!</definedName>
    <definedName name="other4" localSheetId="4">#REF!</definedName>
    <definedName name="other4" localSheetId="7">#REF!</definedName>
    <definedName name="other4">#REF!</definedName>
    <definedName name="other5" localSheetId="5">#REF!</definedName>
    <definedName name="other5" localSheetId="14">#REF!</definedName>
    <definedName name="other5" localSheetId="15">#REF!</definedName>
    <definedName name="other5" localSheetId="1">#REF!</definedName>
    <definedName name="other5" localSheetId="2">#REF!</definedName>
    <definedName name="other5" localSheetId="4">#REF!</definedName>
    <definedName name="other5" localSheetId="7">#REF!</definedName>
    <definedName name="other5">#REF!</definedName>
    <definedName name="OUTPATIENT">#REF!</definedName>
    <definedName name="_xlnm.Print_Area" localSheetId="5">Compiled!$A$1:$AL$67</definedName>
    <definedName name="_xlnm.Print_Area" localSheetId="14">'Cost SettleCY14'!$A$1:$C$253</definedName>
    <definedName name="_xlnm.Print_Area" localSheetId="15">'Cost SettleCY15'!$A$1:$C$253</definedName>
    <definedName name="_xlnm.Print_Area" localSheetId="1">'Exhibit 1'!$A$1:$F$56</definedName>
    <definedName name="_xlnm.Print_Area" localSheetId="2">'Exhibit 2'!$A$1:$F$56</definedName>
    <definedName name="_xlnm.Print_Area" localSheetId="4">'Exhibit 4'!$A$1:$F$56</definedName>
    <definedName name="_xlnm.Print_Area" localSheetId="6">IPXIXsource!$A$1:$X$255</definedName>
    <definedName name="_xlnm.Print_Area" localSheetId="7">OPXIXsource!$A$1:$X$218</definedName>
    <definedName name="_xlnm.Print_Area" localSheetId="12">SuppCY14!$A$3:$C$105</definedName>
    <definedName name="_xlnm.Print_Area" localSheetId="0">'Uninsured Survey Tracking'!$A$1:$N$86</definedName>
    <definedName name="_xlnm.Print_Titles" localSheetId="5">Compiled!$A:$F,Compiled!$1:$8</definedName>
    <definedName name="_xlnm.Print_Titles" localSheetId="14">'Cost SettleCY14'!$A:$C,'Cost SettleCY14'!$1:$5</definedName>
    <definedName name="_xlnm.Print_Titles" localSheetId="15">'Cost SettleCY15'!$A:$C,'Cost SettleCY15'!$1:$5</definedName>
    <definedName name="_xlnm.Print_Titles" localSheetId="6">IPXIXsource!$A:$D,IPXIXsource!$1:$7</definedName>
    <definedName name="_xlnm.Print_Titles" localSheetId="7">OPXIXsource!$A:$D,OPXIXsource!$1:$8</definedName>
    <definedName name="_xlnm.Print_Titles" localSheetId="0">'Uninsured Survey Tracking'!$1:$4</definedName>
    <definedName name="RangeV1" localSheetId="5">#REF!</definedName>
    <definedName name="RangeV1" localSheetId="14">#REF!</definedName>
    <definedName name="RangeV1" localSheetId="15">#REF!</definedName>
    <definedName name="RangeV1" localSheetId="1">#REF!</definedName>
    <definedName name="RangeV1" localSheetId="2">#REF!</definedName>
    <definedName name="RangeV1" localSheetId="4">#REF!</definedName>
    <definedName name="RangeV1" localSheetId="7">#REF!</definedName>
    <definedName name="RangeV1">#REF!</definedName>
    <definedName name="RangeV2" localSheetId="5">#REF!</definedName>
    <definedName name="RangeV2" localSheetId="14">#REF!</definedName>
    <definedName name="RangeV2" localSheetId="15">#REF!</definedName>
    <definedName name="RangeV2" localSheetId="1">#REF!</definedName>
    <definedName name="RangeV2" localSheetId="2">#REF!</definedName>
    <definedName name="RangeV2" localSheetId="4">#REF!</definedName>
    <definedName name="RangeV2" localSheetId="7">#REF!</definedName>
    <definedName name="RangeV2">#REF!</definedName>
    <definedName name="RangeV3" localSheetId="5">#REF!</definedName>
    <definedName name="RangeV3" localSheetId="14">#REF!</definedName>
    <definedName name="RangeV3" localSheetId="15">#REF!</definedName>
    <definedName name="RangeV3" localSheetId="1">#REF!</definedName>
    <definedName name="RangeV3" localSheetId="2">#REF!</definedName>
    <definedName name="RangeV3" localSheetId="4">#REF!</definedName>
    <definedName name="RangeV3" localSheetId="7">#REF!</definedName>
    <definedName name="RangeV3">#REF!</definedName>
    <definedName name="RangeV4" localSheetId="5">#REF!</definedName>
    <definedName name="RangeV4" localSheetId="14">#REF!</definedName>
    <definedName name="RangeV4" localSheetId="15">#REF!</definedName>
    <definedName name="RangeV4" localSheetId="1">#REF!</definedName>
    <definedName name="RangeV4" localSheetId="2">#REF!</definedName>
    <definedName name="RangeV4" localSheetId="4">#REF!</definedName>
    <definedName name="RangeV4" localSheetId="7">#REF!</definedName>
    <definedName name="RangeV4">#REF!</definedName>
    <definedName name="RangeV5" localSheetId="5">#REF!</definedName>
    <definedName name="RangeV5" localSheetId="14">#REF!</definedName>
    <definedName name="RangeV5" localSheetId="15">#REF!</definedName>
    <definedName name="RangeV5" localSheetId="1">#REF!</definedName>
    <definedName name="RangeV5" localSheetId="2">#REF!</definedName>
    <definedName name="RangeV5" localSheetId="4">#REF!</definedName>
    <definedName name="RangeV5" localSheetId="7">#REF!</definedName>
    <definedName name="RangeV5">#REF!</definedName>
    <definedName name="Reason" localSheetId="5">[1]Codes!#REF!</definedName>
    <definedName name="Reason" localSheetId="14">[1]Codes!#REF!</definedName>
    <definedName name="Reason" localSheetId="15">[1]Codes!#REF!</definedName>
    <definedName name="Reason" localSheetId="1">[1]Codes!#REF!</definedName>
    <definedName name="Reason" localSheetId="2">[1]Codes!#REF!</definedName>
    <definedName name="Reason" localSheetId="4">[1]Codes!#REF!</definedName>
    <definedName name="Reason" localSheetId="7">[1]Codes!#REF!</definedName>
    <definedName name="Reason">[1]Codes!#REF!</definedName>
    <definedName name="Received" localSheetId="5">#REF!</definedName>
    <definedName name="Received" localSheetId="14">#REF!</definedName>
    <definedName name="Received" localSheetId="15">#REF!</definedName>
    <definedName name="Received" localSheetId="1">#REF!</definedName>
    <definedName name="Received" localSheetId="2">#REF!</definedName>
    <definedName name="Received" localSheetId="4">#REF!</definedName>
    <definedName name="Received" localSheetId="7">#REF!</definedName>
    <definedName name="Received">#REF!</definedName>
    <definedName name="ReportingPeriod" localSheetId="5">#REF!</definedName>
    <definedName name="ReportingPeriod" localSheetId="14">#REF!</definedName>
    <definedName name="ReportingPeriod" localSheetId="15">#REF!</definedName>
    <definedName name="ReportingPeriod" localSheetId="1">#REF!</definedName>
    <definedName name="ReportingPeriod" localSheetId="2">#REF!</definedName>
    <definedName name="ReportingPeriod" localSheetId="4">#REF!</definedName>
    <definedName name="ReportingPeriod" localSheetId="7">#REF!</definedName>
    <definedName name="ReportingPeriod">#REF!</definedName>
    <definedName name="rewgfdsvregfdsv" localSheetId="5">#REF!</definedName>
    <definedName name="rewgfdsvregfdsv" localSheetId="14">#REF!</definedName>
    <definedName name="rewgfdsvregfdsv" localSheetId="15">#REF!</definedName>
    <definedName name="rewgfdsvregfdsv" localSheetId="1">#REF!</definedName>
    <definedName name="rewgfdsvregfdsv" localSheetId="2">#REF!</definedName>
    <definedName name="rewgfdsvregfdsv" localSheetId="4">#REF!</definedName>
    <definedName name="rewgfdsvregfdsv" localSheetId="7">#REF!</definedName>
    <definedName name="rewgfdsvregfdsv">#REF!</definedName>
    <definedName name="Tab2mon19" localSheetId="5">#REF!</definedName>
    <definedName name="Tab2mon19" localSheetId="14">#REF!</definedName>
    <definedName name="Tab2mon19" localSheetId="15">#REF!</definedName>
    <definedName name="Tab2mon19" localSheetId="1">#REF!</definedName>
    <definedName name="Tab2mon19" localSheetId="2">#REF!</definedName>
    <definedName name="Tab2mon19" localSheetId="4">#REF!</definedName>
    <definedName name="Tab2mon19" localSheetId="7">#REF!</definedName>
    <definedName name="Tab2mon19">#REF!</definedName>
    <definedName name="Tab5fn07" localSheetId="5">#REF!</definedName>
    <definedName name="Tab5fn07" localSheetId="14">#REF!</definedName>
    <definedName name="Tab5fn07" localSheetId="15">#REF!</definedName>
    <definedName name="Tab5fn07" localSheetId="1">#REF!</definedName>
    <definedName name="Tab5fn07" localSheetId="2">#REF!</definedName>
    <definedName name="Tab5fn07" localSheetId="4">#REF!</definedName>
    <definedName name="Tab5fn07" localSheetId="7">#REF!</definedName>
    <definedName name="Tab5fn07">#REF!</definedName>
    <definedName name="TEST">'[1]MCO Data'!$B$12:$E$23,'[1]MCO Data'!$B$4:$B$5,'[1]MCO Data'!$C$1:$C$4</definedName>
    <definedName name="TestOnEmty" localSheetId="5">#REF!,#REF!,#REF!</definedName>
    <definedName name="TestOnEmty" localSheetId="14">#REF!,#REF!,#REF!</definedName>
    <definedName name="TestOnEmty" localSheetId="15">#REF!,#REF!,#REF!</definedName>
    <definedName name="TestOnEmty" localSheetId="1">#REF!,#REF!,#REF!</definedName>
    <definedName name="TestOnEmty" localSheetId="2">#REF!,#REF!,#REF!</definedName>
    <definedName name="TestOnEmty" localSheetId="4">#REF!,#REF!,#REF!</definedName>
    <definedName name="TestOnEmty" localSheetId="7">#REF!,#REF!,#REF!</definedName>
    <definedName name="TestOnEmty">#REF!,#REF!,#REF!</definedName>
    <definedName name="Vari">[3]Variables!$A$3:$AC$275</definedName>
    <definedName name="wdfwef" localSheetId="5">#REF!</definedName>
    <definedName name="wdfwef" localSheetId="14">#REF!</definedName>
    <definedName name="wdfwef" localSheetId="15">#REF!</definedName>
    <definedName name="wdfwef" localSheetId="1">#REF!</definedName>
    <definedName name="wdfwef" localSheetId="2">#REF!</definedName>
    <definedName name="wdfwef" localSheetId="4">#REF!</definedName>
    <definedName name="wdfwef" localSheetId="7">#REF!</definedName>
    <definedName name="wdfwef">#REF!</definedName>
    <definedName name="x" localSheetId="5">'[1]MCO Data'!#REF!</definedName>
    <definedName name="x" localSheetId="14">'[1]MCO Data'!#REF!</definedName>
    <definedName name="x" localSheetId="15">'[1]MCO Data'!#REF!</definedName>
    <definedName name="x" localSheetId="1">'[1]MCO Data'!#REF!</definedName>
    <definedName name="x" localSheetId="2">'[1]MCO Data'!#REF!</definedName>
    <definedName name="x" localSheetId="4">'[1]MCO Data'!#REF!</definedName>
    <definedName name="x" localSheetId="7">'[1]MCO Data'!#REF!</definedName>
    <definedName name="x">'[1]MCO Data'!#REF!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7" l="1"/>
  <c r="E30" i="17"/>
  <c r="E29" i="17"/>
  <c r="E27" i="17"/>
  <c r="E28" i="17"/>
  <c r="E26" i="17"/>
  <c r="E24" i="17"/>
  <c r="E23" i="17"/>
  <c r="E22" i="17"/>
  <c r="E21" i="17"/>
  <c r="E20" i="17"/>
  <c r="E19" i="17"/>
  <c r="E18" i="17"/>
  <c r="E17" i="17"/>
  <c r="E16" i="17"/>
  <c r="E15" i="17"/>
  <c r="E13" i="17"/>
  <c r="E12" i="17"/>
  <c r="E11" i="17"/>
  <c r="E10" i="17"/>
  <c r="E9" i="17"/>
  <c r="E8" i="17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C2" i="6"/>
  <c r="C7" i="17"/>
  <c r="D7" i="17"/>
  <c r="B7" i="17"/>
  <c r="D31" i="17"/>
  <c r="C31" i="17"/>
  <c r="D30" i="17"/>
  <c r="D29" i="17"/>
  <c r="D28" i="17"/>
  <c r="D27" i="17"/>
  <c r="D26" i="17"/>
  <c r="D24" i="17"/>
  <c r="D23" i="17"/>
  <c r="D22" i="17"/>
  <c r="D21" i="17"/>
  <c r="D20" i="17"/>
  <c r="D19" i="17"/>
  <c r="D18" i="17"/>
  <c r="D17" i="17"/>
  <c r="D16" i="17"/>
  <c r="D15" i="17"/>
  <c r="D13" i="17"/>
  <c r="D12" i="17"/>
  <c r="D11" i="17"/>
  <c r="D10" i="17"/>
  <c r="D9" i="17"/>
  <c r="D8" i="17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0" i="17"/>
  <c r="C29" i="17"/>
  <c r="C28" i="17"/>
  <c r="C27" i="17"/>
  <c r="C26" i="17"/>
  <c r="C25" i="17"/>
  <c r="C24" i="17"/>
  <c r="B24" i="17"/>
  <c r="C23" i="17"/>
  <c r="C22" i="17"/>
  <c r="C21" i="17"/>
  <c r="C19" i="17"/>
  <c r="C18" i="17"/>
  <c r="B19" i="17"/>
  <c r="B18" i="17"/>
  <c r="C17" i="17"/>
  <c r="C16" i="17"/>
  <c r="C15" i="17"/>
  <c r="C14" i="17"/>
  <c r="C13" i="17"/>
  <c r="C12" i="17"/>
  <c r="C11" i="17"/>
  <c r="C10" i="17"/>
  <c r="C9" i="17"/>
  <c r="C8" i="17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I2" i="4"/>
  <c r="H2" i="4"/>
  <c r="G2" i="4"/>
  <c r="F2" i="4"/>
  <c r="E2" i="4"/>
  <c r="D2" i="4"/>
  <c r="C2" i="4"/>
  <c r="B28" i="17"/>
  <c r="B27" i="17"/>
  <c r="B26" i="17"/>
  <c r="B25" i="17"/>
  <c r="B23" i="17"/>
  <c r="B22" i="17"/>
  <c r="B21" i="17"/>
  <c r="B17" i="17"/>
  <c r="B16" i="17"/>
  <c r="B15" i="17"/>
  <c r="B14" i="17"/>
  <c r="B13" i="17"/>
  <c r="B12" i="17"/>
  <c r="B11" i="17"/>
  <c r="B10" i="17"/>
  <c r="B9" i="17"/>
  <c r="B8" i="17"/>
  <c r="W2" i="3"/>
  <c r="V2" i="3"/>
  <c r="U2" i="3"/>
  <c r="T2" i="3"/>
  <c r="R2" i="3"/>
  <c r="Q2" i="3"/>
  <c r="P2" i="3"/>
  <c r="M2" i="3"/>
  <c r="L2" i="3"/>
  <c r="K2" i="3"/>
  <c r="J2" i="3"/>
  <c r="I2" i="3"/>
  <c r="H2" i="3"/>
  <c r="G2" i="3"/>
  <c r="F2" i="3"/>
  <c r="E2" i="3"/>
  <c r="D2" i="3"/>
  <c r="E7" i="17" l="1"/>
  <c r="B56" i="15" l="1"/>
  <c r="B55" i="15"/>
  <c r="B54" i="15"/>
  <c r="B53" i="15"/>
  <c r="B52" i="15"/>
  <c r="B51" i="15"/>
  <c r="B50" i="15"/>
  <c r="B49" i="15"/>
  <c r="B48" i="15"/>
  <c r="B47" i="15"/>
  <c r="B28" i="15"/>
  <c r="B27" i="15"/>
  <c r="B26" i="15"/>
  <c r="B25" i="15"/>
  <c r="B24" i="15"/>
  <c r="B23" i="15"/>
  <c r="B22" i="15"/>
  <c r="B21" i="15"/>
  <c r="B20" i="15"/>
  <c r="B19" i="15"/>
  <c r="D56" i="13"/>
  <c r="D49" i="13"/>
  <c r="D50" i="13"/>
  <c r="D51" i="13"/>
  <c r="D52" i="13"/>
  <c r="D53" i="13"/>
  <c r="D54" i="13"/>
  <c r="D55" i="13"/>
  <c r="D48" i="13"/>
  <c r="D47" i="13"/>
  <c r="D28" i="13"/>
  <c r="D21" i="13"/>
  <c r="D22" i="13"/>
  <c r="D23" i="13"/>
  <c r="D24" i="13"/>
  <c r="D25" i="13"/>
  <c r="D26" i="13"/>
  <c r="D27" i="13"/>
  <c r="B27" i="13" s="1"/>
  <c r="D20" i="13"/>
  <c r="D19" i="13"/>
  <c r="E56" i="12"/>
  <c r="D56" i="12"/>
  <c r="C56" i="12"/>
  <c r="B56" i="12"/>
  <c r="E55" i="12"/>
  <c r="D55" i="12"/>
  <c r="C55" i="12"/>
  <c r="B55" i="12"/>
  <c r="E54" i="12"/>
  <c r="D54" i="12"/>
  <c r="C54" i="12"/>
  <c r="B54" i="12"/>
  <c r="E53" i="12"/>
  <c r="D53" i="12"/>
  <c r="C53" i="12"/>
  <c r="B53" i="12"/>
  <c r="E52" i="12"/>
  <c r="D52" i="12"/>
  <c r="C52" i="12"/>
  <c r="B52" i="12"/>
  <c r="E51" i="12"/>
  <c r="D51" i="12"/>
  <c r="C51" i="12"/>
  <c r="B51" i="12"/>
  <c r="E50" i="12"/>
  <c r="D50" i="12"/>
  <c r="C50" i="12"/>
  <c r="B50" i="12"/>
  <c r="E49" i="12"/>
  <c r="D49" i="12"/>
  <c r="C49" i="12"/>
  <c r="B49" i="12"/>
  <c r="E48" i="12"/>
  <c r="D48" i="12"/>
  <c r="C48" i="12"/>
  <c r="B48" i="12"/>
  <c r="E47" i="12"/>
  <c r="D47" i="12"/>
  <c r="C47" i="12"/>
  <c r="B47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E23" i="12"/>
  <c r="D23" i="12"/>
  <c r="C23" i="12"/>
  <c r="B23" i="12"/>
  <c r="E22" i="12"/>
  <c r="D22" i="12"/>
  <c r="C22" i="12"/>
  <c r="B22" i="12"/>
  <c r="E21" i="12"/>
  <c r="D21" i="12"/>
  <c r="C21" i="12"/>
  <c r="B21" i="12"/>
  <c r="E20" i="12"/>
  <c r="D20" i="12"/>
  <c r="C20" i="12"/>
  <c r="B20" i="12"/>
  <c r="E19" i="12"/>
  <c r="D19" i="12"/>
  <c r="C19" i="12"/>
  <c r="B19" i="12"/>
  <c r="C27" i="13" l="1"/>
  <c r="AH67" i="7" l="1"/>
  <c r="AF67" i="7"/>
  <c r="AE67" i="7"/>
  <c r="AH66" i="7"/>
  <c r="AF66" i="7"/>
  <c r="AE66" i="7"/>
  <c r="AH65" i="7"/>
  <c r="AF65" i="7"/>
  <c r="AE65" i="7"/>
  <c r="AH64" i="7"/>
  <c r="AF64" i="7"/>
  <c r="AE64" i="7"/>
  <c r="Z67" i="7"/>
  <c r="X67" i="7"/>
  <c r="W67" i="7"/>
  <c r="Z66" i="7"/>
  <c r="X66" i="7"/>
  <c r="W66" i="7"/>
  <c r="Z65" i="7"/>
  <c r="X65" i="7"/>
  <c r="W65" i="7"/>
  <c r="Z64" i="7"/>
  <c r="X64" i="7"/>
  <c r="W64" i="7"/>
  <c r="R67" i="7"/>
  <c r="P67" i="7"/>
  <c r="O67" i="7"/>
  <c r="R66" i="7"/>
  <c r="P66" i="7"/>
  <c r="O66" i="7"/>
  <c r="R65" i="7"/>
  <c r="P65" i="7"/>
  <c r="O65" i="7"/>
  <c r="R64" i="7"/>
  <c r="P64" i="7"/>
  <c r="O64" i="7"/>
  <c r="G65" i="7"/>
  <c r="H65" i="7"/>
  <c r="J65" i="7"/>
  <c r="M65" i="7" s="1"/>
  <c r="G66" i="7"/>
  <c r="H66" i="7"/>
  <c r="J66" i="7"/>
  <c r="G67" i="7"/>
  <c r="H67" i="7"/>
  <c r="J67" i="7"/>
  <c r="H64" i="7"/>
  <c r="J64" i="7"/>
  <c r="M64" i="7" s="1"/>
  <c r="G64" i="7"/>
  <c r="AH63" i="7"/>
  <c r="AF63" i="7"/>
  <c r="AE63" i="7"/>
  <c r="AH62" i="7"/>
  <c r="AF62" i="7"/>
  <c r="AE62" i="7"/>
  <c r="AH61" i="7"/>
  <c r="AF61" i="7"/>
  <c r="AE61" i="7"/>
  <c r="AH60" i="7"/>
  <c r="AF60" i="7"/>
  <c r="AE60" i="7"/>
  <c r="Z63" i="7"/>
  <c r="X63" i="7"/>
  <c r="W63" i="7"/>
  <c r="Z62" i="7"/>
  <c r="X62" i="7"/>
  <c r="W62" i="7"/>
  <c r="Z61" i="7"/>
  <c r="X61" i="7"/>
  <c r="W61" i="7"/>
  <c r="Z60" i="7"/>
  <c r="X60" i="7"/>
  <c r="AC60" i="7" s="1"/>
  <c r="W60" i="7"/>
  <c r="R63" i="7"/>
  <c r="P63" i="7"/>
  <c r="O63" i="7"/>
  <c r="R62" i="7"/>
  <c r="P62" i="7"/>
  <c r="U62" i="7" s="1"/>
  <c r="O62" i="7"/>
  <c r="R61" i="7"/>
  <c r="P61" i="7"/>
  <c r="O61" i="7"/>
  <c r="R60" i="7"/>
  <c r="P60" i="7"/>
  <c r="O60" i="7"/>
  <c r="G61" i="7"/>
  <c r="H61" i="7"/>
  <c r="J61" i="7"/>
  <c r="G62" i="7"/>
  <c r="H62" i="7"/>
  <c r="J62" i="7"/>
  <c r="G63" i="7"/>
  <c r="H63" i="7"/>
  <c r="J63" i="7"/>
  <c r="H60" i="7"/>
  <c r="J60" i="7"/>
  <c r="M60" i="7" s="1"/>
  <c r="G60" i="7"/>
  <c r="AH59" i="7"/>
  <c r="AF59" i="7"/>
  <c r="AE59" i="7"/>
  <c r="AH58" i="7"/>
  <c r="AF58" i="7"/>
  <c r="AE58" i="7"/>
  <c r="AH57" i="7"/>
  <c r="AF57" i="7"/>
  <c r="AE57" i="7"/>
  <c r="AH56" i="7"/>
  <c r="AF56" i="7"/>
  <c r="AE56" i="7"/>
  <c r="Z59" i="7"/>
  <c r="X59" i="7"/>
  <c r="W59" i="7"/>
  <c r="Z58" i="7"/>
  <c r="X58" i="7"/>
  <c r="W58" i="7"/>
  <c r="Z57" i="7"/>
  <c r="X57" i="7"/>
  <c r="W57" i="7"/>
  <c r="Z56" i="7"/>
  <c r="X56" i="7"/>
  <c r="W56" i="7"/>
  <c r="R59" i="7"/>
  <c r="P59" i="7"/>
  <c r="O59" i="7"/>
  <c r="R58" i="7"/>
  <c r="P58" i="7"/>
  <c r="O58" i="7"/>
  <c r="R57" i="7"/>
  <c r="P57" i="7"/>
  <c r="O57" i="7"/>
  <c r="R56" i="7"/>
  <c r="P56" i="7"/>
  <c r="O56" i="7"/>
  <c r="G57" i="7"/>
  <c r="H57" i="7"/>
  <c r="J57" i="7"/>
  <c r="G58" i="7"/>
  <c r="H58" i="7"/>
  <c r="J58" i="7"/>
  <c r="G59" i="7"/>
  <c r="H59" i="7"/>
  <c r="J59" i="7"/>
  <c r="H56" i="7"/>
  <c r="J56" i="7"/>
  <c r="G56" i="7"/>
  <c r="AH55" i="7"/>
  <c r="AF55" i="7"/>
  <c r="AE55" i="7"/>
  <c r="AH54" i="7"/>
  <c r="AF54" i="7"/>
  <c r="AE54" i="7"/>
  <c r="AH53" i="7"/>
  <c r="AF53" i="7"/>
  <c r="AE53" i="7"/>
  <c r="AH52" i="7"/>
  <c r="AF52" i="7"/>
  <c r="AE52" i="7"/>
  <c r="Z55" i="7"/>
  <c r="X55" i="7"/>
  <c r="W55" i="7"/>
  <c r="Z54" i="7"/>
  <c r="AC54" i="7" s="1"/>
  <c r="X54" i="7"/>
  <c r="W54" i="7"/>
  <c r="Z53" i="7"/>
  <c r="X53" i="7"/>
  <c r="W53" i="7"/>
  <c r="Z52" i="7"/>
  <c r="X52" i="7"/>
  <c r="W52" i="7"/>
  <c r="R55" i="7"/>
  <c r="P55" i="7"/>
  <c r="O55" i="7"/>
  <c r="R54" i="7"/>
  <c r="P54" i="7"/>
  <c r="O54" i="7"/>
  <c r="R53" i="7"/>
  <c r="P53" i="7"/>
  <c r="O53" i="7"/>
  <c r="R52" i="7"/>
  <c r="P52" i="7"/>
  <c r="O52" i="7"/>
  <c r="G53" i="7"/>
  <c r="H53" i="7"/>
  <c r="J53" i="7"/>
  <c r="M53" i="7" s="1"/>
  <c r="G54" i="7"/>
  <c r="H54" i="7"/>
  <c r="J54" i="7"/>
  <c r="G55" i="7"/>
  <c r="H55" i="7"/>
  <c r="M55" i="7" s="1"/>
  <c r="J55" i="7"/>
  <c r="H52" i="7"/>
  <c r="J52" i="7"/>
  <c r="G52" i="7"/>
  <c r="AH51" i="7"/>
  <c r="AF51" i="7"/>
  <c r="AE51" i="7"/>
  <c r="AH50" i="7"/>
  <c r="AF50" i="7"/>
  <c r="AE50" i="7"/>
  <c r="AH49" i="7"/>
  <c r="AF49" i="7"/>
  <c r="AE49" i="7"/>
  <c r="AH48" i="7"/>
  <c r="AF48" i="7"/>
  <c r="AE48" i="7"/>
  <c r="Z51" i="7"/>
  <c r="X51" i="7"/>
  <c r="W51" i="7"/>
  <c r="Z50" i="7"/>
  <c r="X50" i="7"/>
  <c r="W50" i="7"/>
  <c r="Z49" i="7"/>
  <c r="X49" i="7"/>
  <c r="W49" i="7"/>
  <c r="Z48" i="7"/>
  <c r="X48" i="7"/>
  <c r="W48" i="7"/>
  <c r="R51" i="7"/>
  <c r="P51" i="7"/>
  <c r="O51" i="7"/>
  <c r="R50" i="7"/>
  <c r="P50" i="7"/>
  <c r="O50" i="7"/>
  <c r="R49" i="7"/>
  <c r="P49" i="7"/>
  <c r="O49" i="7"/>
  <c r="R48" i="7"/>
  <c r="P48" i="7"/>
  <c r="O48" i="7"/>
  <c r="G49" i="7"/>
  <c r="H49" i="7"/>
  <c r="J49" i="7"/>
  <c r="G50" i="7"/>
  <c r="H50" i="7"/>
  <c r="J50" i="7"/>
  <c r="G51" i="7"/>
  <c r="H51" i="7"/>
  <c r="J51" i="7"/>
  <c r="H48" i="7"/>
  <c r="J48" i="7"/>
  <c r="G48" i="7"/>
  <c r="AH47" i="7"/>
  <c r="AF47" i="7"/>
  <c r="AE47" i="7"/>
  <c r="AH46" i="7"/>
  <c r="AF46" i="7"/>
  <c r="AE46" i="7"/>
  <c r="AH45" i="7"/>
  <c r="AF45" i="7"/>
  <c r="AE45" i="7"/>
  <c r="AH44" i="7"/>
  <c r="AF44" i="7"/>
  <c r="AE44" i="7"/>
  <c r="Z47" i="7"/>
  <c r="X47" i="7"/>
  <c r="W47" i="7"/>
  <c r="Z46" i="7"/>
  <c r="X46" i="7"/>
  <c r="W46" i="7"/>
  <c r="Z45" i="7"/>
  <c r="X45" i="7"/>
  <c r="W45" i="7"/>
  <c r="Z44" i="7"/>
  <c r="X44" i="7"/>
  <c r="W44" i="7"/>
  <c r="R47" i="7"/>
  <c r="P47" i="7"/>
  <c r="O47" i="7"/>
  <c r="R46" i="7"/>
  <c r="P46" i="7"/>
  <c r="O46" i="7"/>
  <c r="R45" i="7"/>
  <c r="P45" i="7"/>
  <c r="O45" i="7"/>
  <c r="R44" i="7"/>
  <c r="P44" i="7"/>
  <c r="O44" i="7"/>
  <c r="G45" i="7"/>
  <c r="H45" i="7"/>
  <c r="J45" i="7"/>
  <c r="G46" i="7"/>
  <c r="H46" i="7"/>
  <c r="J46" i="7"/>
  <c r="G47" i="7"/>
  <c r="H47" i="7"/>
  <c r="J47" i="7"/>
  <c r="H44" i="7"/>
  <c r="J44" i="7"/>
  <c r="M44" i="7" s="1"/>
  <c r="G44" i="7"/>
  <c r="AH43" i="7"/>
  <c r="AF43" i="7"/>
  <c r="AE43" i="7"/>
  <c r="AH42" i="7"/>
  <c r="AF42" i="7"/>
  <c r="AE42" i="7"/>
  <c r="AH41" i="7"/>
  <c r="AF41" i="7"/>
  <c r="AE41" i="7"/>
  <c r="AH40" i="7"/>
  <c r="AF40" i="7"/>
  <c r="AE40" i="7"/>
  <c r="Z43" i="7"/>
  <c r="X43" i="7"/>
  <c r="W43" i="7"/>
  <c r="Z42" i="7"/>
  <c r="AC42" i="7" s="1"/>
  <c r="X42" i="7"/>
  <c r="W42" i="7"/>
  <c r="Z41" i="7"/>
  <c r="X41" i="7"/>
  <c r="W41" i="7"/>
  <c r="Z40" i="7"/>
  <c r="X40" i="7"/>
  <c r="W40" i="7"/>
  <c r="R43" i="7"/>
  <c r="P43" i="7"/>
  <c r="O43" i="7"/>
  <c r="R42" i="7"/>
  <c r="P42" i="7"/>
  <c r="O42" i="7"/>
  <c r="R41" i="7"/>
  <c r="P41" i="7"/>
  <c r="O41" i="7"/>
  <c r="R40" i="7"/>
  <c r="P40" i="7"/>
  <c r="O40" i="7"/>
  <c r="G41" i="7"/>
  <c r="H41" i="7"/>
  <c r="J41" i="7"/>
  <c r="G42" i="7"/>
  <c r="H42" i="7"/>
  <c r="J42" i="7"/>
  <c r="G43" i="7"/>
  <c r="H43" i="7"/>
  <c r="J43" i="7"/>
  <c r="H40" i="7"/>
  <c r="J40" i="7"/>
  <c r="G40" i="7"/>
  <c r="AH39" i="7"/>
  <c r="AF39" i="7"/>
  <c r="AE39" i="7"/>
  <c r="AH38" i="7"/>
  <c r="AF38" i="7"/>
  <c r="AE38" i="7"/>
  <c r="AH37" i="7"/>
  <c r="AF37" i="7"/>
  <c r="AE37" i="7"/>
  <c r="AH36" i="7"/>
  <c r="AF36" i="7"/>
  <c r="AE36" i="7"/>
  <c r="Z39" i="7"/>
  <c r="X39" i="7"/>
  <c r="W39" i="7"/>
  <c r="Z38" i="7"/>
  <c r="X38" i="7"/>
  <c r="W38" i="7"/>
  <c r="Z37" i="7"/>
  <c r="X37" i="7"/>
  <c r="W37" i="7"/>
  <c r="Z36" i="7"/>
  <c r="X36" i="7"/>
  <c r="W36" i="7"/>
  <c r="R39" i="7"/>
  <c r="P39" i="7"/>
  <c r="O39" i="7"/>
  <c r="R38" i="7"/>
  <c r="P38" i="7"/>
  <c r="O38" i="7"/>
  <c r="R37" i="7"/>
  <c r="P37" i="7"/>
  <c r="O37" i="7"/>
  <c r="R36" i="7"/>
  <c r="P36" i="7"/>
  <c r="O36" i="7"/>
  <c r="G37" i="7"/>
  <c r="H37" i="7"/>
  <c r="J37" i="7"/>
  <c r="G38" i="7"/>
  <c r="H38" i="7"/>
  <c r="J38" i="7"/>
  <c r="G39" i="7"/>
  <c r="H39" i="7"/>
  <c r="J39" i="7"/>
  <c r="H36" i="7"/>
  <c r="J36" i="7"/>
  <c r="G36" i="7"/>
  <c r="M66" i="7"/>
  <c r="AC62" i="7"/>
  <c r="M62" i="7"/>
  <c r="AK55" i="7"/>
  <c r="U55" i="7"/>
  <c r="M38" i="7"/>
  <c r="AK63" i="7"/>
  <c r="M50" i="7"/>
  <c r="M46" i="7"/>
  <c r="U43" i="7"/>
  <c r="M42" i="7"/>
  <c r="AK36" i="7"/>
  <c r="AK61" i="7" l="1"/>
  <c r="AK40" i="7"/>
  <c r="AK44" i="7"/>
  <c r="AK57" i="7"/>
  <c r="AK62" i="7"/>
  <c r="AK43" i="7"/>
  <c r="AK47" i="7"/>
  <c r="AK51" i="7"/>
  <c r="AK59" i="7"/>
  <c r="AK67" i="7"/>
  <c r="AK65" i="7"/>
  <c r="AC56" i="7"/>
  <c r="AC64" i="7"/>
  <c r="AC43" i="7"/>
  <c r="AC47" i="7"/>
  <c r="AC51" i="7"/>
  <c r="AC55" i="7"/>
  <c r="M57" i="7"/>
  <c r="AC44" i="7"/>
  <c r="AC48" i="7"/>
  <c r="AC41" i="7"/>
  <c r="AC45" i="7"/>
  <c r="AC49" i="7"/>
  <c r="AC53" i="7"/>
  <c r="AC40" i="7"/>
  <c r="AC52" i="7"/>
  <c r="M59" i="7"/>
  <c r="U58" i="7"/>
  <c r="AK58" i="7"/>
  <c r="M63" i="7"/>
  <c r="M67" i="7"/>
  <c r="U66" i="7"/>
  <c r="U40" i="7"/>
  <c r="U44" i="7"/>
  <c r="U48" i="7"/>
  <c r="AK48" i="7"/>
  <c r="U52" i="7"/>
  <c r="AK52" i="7"/>
  <c r="U56" i="7"/>
  <c r="AK56" i="7"/>
  <c r="AK60" i="7"/>
  <c r="U64" i="7"/>
  <c r="AK64" i="7"/>
  <c r="U51" i="7"/>
  <c r="M54" i="7"/>
  <c r="M58" i="7"/>
  <c r="M56" i="7"/>
  <c r="AK66" i="7"/>
  <c r="AC58" i="7"/>
  <c r="AC66" i="7"/>
  <c r="U60" i="7"/>
  <c r="U57" i="7"/>
  <c r="U59" i="7"/>
  <c r="U61" i="7"/>
  <c r="U63" i="7"/>
  <c r="U65" i="7"/>
  <c r="U67" i="7"/>
  <c r="U41" i="7"/>
  <c r="AK41" i="7"/>
  <c r="U45" i="7"/>
  <c r="AK45" i="7"/>
  <c r="U49" i="7"/>
  <c r="AK49" i="7"/>
  <c r="U53" i="7"/>
  <c r="AK53" i="7"/>
  <c r="U46" i="7"/>
  <c r="U54" i="7"/>
  <c r="M61" i="7"/>
  <c r="M45" i="7"/>
  <c r="M48" i="7"/>
  <c r="M49" i="7"/>
  <c r="AC65" i="7"/>
  <c r="AK38" i="7"/>
  <c r="AK46" i="7"/>
  <c r="AK54" i="7"/>
  <c r="U47" i="7"/>
  <c r="M41" i="7"/>
  <c r="M52" i="7"/>
  <c r="AC57" i="7"/>
  <c r="AC61" i="7"/>
  <c r="AC63" i="7"/>
  <c r="M47" i="7"/>
  <c r="U50" i="7"/>
  <c r="AK50" i="7"/>
  <c r="M37" i="7"/>
  <c r="AC59" i="7"/>
  <c r="M40" i="7"/>
  <c r="AC67" i="7"/>
  <c r="U38" i="7"/>
  <c r="M43" i="7"/>
  <c r="U42" i="7"/>
  <c r="AK42" i="7"/>
  <c r="M51" i="7"/>
  <c r="AC38" i="7"/>
  <c r="AC46" i="7"/>
  <c r="AC50" i="7"/>
  <c r="AC37" i="7"/>
  <c r="AC39" i="7"/>
  <c r="AK37" i="7"/>
  <c r="U36" i="7"/>
  <c r="M39" i="7"/>
  <c r="U37" i="7"/>
  <c r="AK39" i="7"/>
  <c r="M36" i="7"/>
  <c r="AC36" i="7"/>
  <c r="U39" i="7"/>
  <c r="AH35" i="7" l="1"/>
  <c r="AF35" i="7"/>
  <c r="AE35" i="7"/>
  <c r="Z35" i="7"/>
  <c r="X35" i="7"/>
  <c r="W35" i="7"/>
  <c r="R35" i="7"/>
  <c r="P35" i="7"/>
  <c r="O35" i="7"/>
  <c r="J35" i="7"/>
  <c r="H35" i="7"/>
  <c r="G35" i="7"/>
  <c r="AH34" i="7"/>
  <c r="AF34" i="7"/>
  <c r="AE34" i="7"/>
  <c r="Z34" i="7"/>
  <c r="X34" i="7"/>
  <c r="W34" i="7"/>
  <c r="R34" i="7"/>
  <c r="P34" i="7"/>
  <c r="O34" i="7"/>
  <c r="J34" i="7"/>
  <c r="H34" i="7"/>
  <c r="G34" i="7"/>
  <c r="AH33" i="7"/>
  <c r="AF33" i="7"/>
  <c r="AE33" i="7"/>
  <c r="Z33" i="7"/>
  <c r="X33" i="7"/>
  <c r="W33" i="7"/>
  <c r="R33" i="7"/>
  <c r="P33" i="7"/>
  <c r="O33" i="7"/>
  <c r="J33" i="7"/>
  <c r="H33" i="7"/>
  <c r="G33" i="7"/>
  <c r="AH32" i="7"/>
  <c r="AF32" i="7"/>
  <c r="AE32" i="7"/>
  <c r="Z32" i="7"/>
  <c r="X32" i="7"/>
  <c r="W32" i="7"/>
  <c r="R32" i="7"/>
  <c r="P32" i="7"/>
  <c r="O32" i="7"/>
  <c r="J32" i="7"/>
  <c r="H32" i="7"/>
  <c r="G32" i="7"/>
  <c r="AH14" i="7"/>
  <c r="AF14" i="7"/>
  <c r="AE14" i="7"/>
  <c r="AH13" i="7"/>
  <c r="AF13" i="7"/>
  <c r="AE13" i="7"/>
  <c r="AH12" i="7"/>
  <c r="AF12" i="7"/>
  <c r="AE12" i="7"/>
  <c r="AH11" i="7"/>
  <c r="AF11" i="7"/>
  <c r="AE11" i="7"/>
  <c r="Z14" i="7"/>
  <c r="X14" i="7"/>
  <c r="W14" i="7"/>
  <c r="Z13" i="7"/>
  <c r="X13" i="7"/>
  <c r="W13" i="7"/>
  <c r="Z12" i="7"/>
  <c r="X12" i="7"/>
  <c r="W12" i="7"/>
  <c r="Z11" i="7"/>
  <c r="X11" i="7"/>
  <c r="W11" i="7"/>
  <c r="R14" i="7"/>
  <c r="P14" i="7"/>
  <c r="O14" i="7"/>
  <c r="R13" i="7"/>
  <c r="P13" i="7"/>
  <c r="O13" i="7"/>
  <c r="R12" i="7"/>
  <c r="P12" i="7"/>
  <c r="O12" i="7"/>
  <c r="R11" i="7"/>
  <c r="P11" i="7"/>
  <c r="O11" i="7"/>
  <c r="H11" i="7"/>
  <c r="J11" i="7"/>
  <c r="H12" i="7"/>
  <c r="J12" i="7"/>
  <c r="H13" i="7"/>
  <c r="J13" i="7"/>
  <c r="H14" i="7"/>
  <c r="J14" i="7"/>
  <c r="G14" i="7"/>
  <c r="G12" i="7"/>
  <c r="G13" i="7"/>
  <c r="G11" i="7"/>
  <c r="AH234" i="7"/>
  <c r="AF234" i="7"/>
  <c r="AE234" i="7"/>
  <c r="Z234" i="7"/>
  <c r="X234" i="7"/>
  <c r="W234" i="7"/>
  <c r="R234" i="7"/>
  <c r="P234" i="7"/>
  <c r="O234" i="7"/>
  <c r="J234" i="7"/>
  <c r="H234" i="7"/>
  <c r="G234" i="7"/>
  <c r="AH233" i="7"/>
  <c r="AF233" i="7"/>
  <c r="AL233" i="7" s="1"/>
  <c r="AE233" i="7"/>
  <c r="Z233" i="7"/>
  <c r="X233" i="7"/>
  <c r="W233" i="7"/>
  <c r="R233" i="7"/>
  <c r="P233" i="7"/>
  <c r="O233" i="7"/>
  <c r="J233" i="7"/>
  <c r="H233" i="7"/>
  <c r="G233" i="7"/>
  <c r="AH232" i="7"/>
  <c r="AF232" i="7"/>
  <c r="AK232" i="7" s="1"/>
  <c r="AE232" i="7"/>
  <c r="Z232" i="7"/>
  <c r="X232" i="7"/>
  <c r="W232" i="7"/>
  <c r="R232" i="7"/>
  <c r="P232" i="7"/>
  <c r="O232" i="7"/>
  <c r="J232" i="7"/>
  <c r="H232" i="7"/>
  <c r="G232" i="7"/>
  <c r="AH231" i="7"/>
  <c r="AF231" i="7"/>
  <c r="AE231" i="7"/>
  <c r="Z231" i="7"/>
  <c r="X231" i="7"/>
  <c r="W231" i="7"/>
  <c r="R231" i="7"/>
  <c r="P231" i="7"/>
  <c r="O231" i="7"/>
  <c r="J231" i="7"/>
  <c r="H231" i="7"/>
  <c r="G231" i="7"/>
  <c r="AH230" i="7"/>
  <c r="AF230" i="7"/>
  <c r="AE230" i="7"/>
  <c r="Z230" i="7"/>
  <c r="X230" i="7"/>
  <c r="W230" i="7"/>
  <c r="R230" i="7"/>
  <c r="P230" i="7"/>
  <c r="O230" i="7"/>
  <c r="J230" i="7"/>
  <c r="H230" i="7"/>
  <c r="G230" i="7"/>
  <c r="AH229" i="7"/>
  <c r="AF229" i="7"/>
  <c r="AL229" i="7" s="1"/>
  <c r="AE229" i="7"/>
  <c r="Z229" i="7"/>
  <c r="X229" i="7"/>
  <c r="W229" i="7"/>
  <c r="R229" i="7"/>
  <c r="P229" i="7"/>
  <c r="O229" i="7"/>
  <c r="J229" i="7"/>
  <c r="H229" i="7"/>
  <c r="G229" i="7"/>
  <c r="AH228" i="7"/>
  <c r="AF228" i="7"/>
  <c r="AE228" i="7"/>
  <c r="Z228" i="7"/>
  <c r="X228" i="7"/>
  <c r="W228" i="7"/>
  <c r="R228" i="7"/>
  <c r="P228" i="7"/>
  <c r="O228" i="7"/>
  <c r="J228" i="7"/>
  <c r="H228" i="7"/>
  <c r="G228" i="7"/>
  <c r="AH227" i="7"/>
  <c r="AF227" i="7"/>
  <c r="AE227" i="7"/>
  <c r="Z227" i="7"/>
  <c r="X227" i="7"/>
  <c r="W227" i="7"/>
  <c r="R227" i="7"/>
  <c r="P227" i="7"/>
  <c r="O227" i="7"/>
  <c r="J227" i="7"/>
  <c r="H227" i="7"/>
  <c r="G227" i="7"/>
  <c r="AH226" i="7"/>
  <c r="AF226" i="7"/>
  <c r="AE226" i="7"/>
  <c r="Z226" i="7"/>
  <c r="X226" i="7"/>
  <c r="W226" i="7"/>
  <c r="R226" i="7"/>
  <c r="P226" i="7"/>
  <c r="O226" i="7"/>
  <c r="J226" i="7"/>
  <c r="H226" i="7"/>
  <c r="G226" i="7"/>
  <c r="AH225" i="7"/>
  <c r="AF225" i="7"/>
  <c r="AE225" i="7"/>
  <c r="Z225" i="7"/>
  <c r="X225" i="7"/>
  <c r="W225" i="7"/>
  <c r="R225" i="7"/>
  <c r="P225" i="7"/>
  <c r="O225" i="7"/>
  <c r="J225" i="7"/>
  <c r="H225" i="7"/>
  <c r="G225" i="7"/>
  <c r="AH224" i="7"/>
  <c r="AF224" i="7"/>
  <c r="AE224" i="7"/>
  <c r="Z224" i="7"/>
  <c r="X224" i="7"/>
  <c r="W224" i="7"/>
  <c r="R224" i="7"/>
  <c r="P224" i="7"/>
  <c r="O224" i="7"/>
  <c r="J224" i="7"/>
  <c r="H224" i="7"/>
  <c r="G224" i="7"/>
  <c r="AH223" i="7"/>
  <c r="AF223" i="7"/>
  <c r="AE223" i="7"/>
  <c r="Z223" i="7"/>
  <c r="X223" i="7"/>
  <c r="W223" i="7"/>
  <c r="R223" i="7"/>
  <c r="P223" i="7"/>
  <c r="O223" i="7"/>
  <c r="J223" i="7"/>
  <c r="H223" i="7"/>
  <c r="G223" i="7"/>
  <c r="AH222" i="7"/>
  <c r="AF222" i="7"/>
  <c r="AE222" i="7"/>
  <c r="Z222" i="7"/>
  <c r="X222" i="7"/>
  <c r="W222" i="7"/>
  <c r="R222" i="7"/>
  <c r="P222" i="7"/>
  <c r="O222" i="7"/>
  <c r="J222" i="7"/>
  <c r="H222" i="7"/>
  <c r="G222" i="7"/>
  <c r="AH221" i="7"/>
  <c r="AF221" i="7"/>
  <c r="AE221" i="7"/>
  <c r="Z221" i="7"/>
  <c r="X221" i="7"/>
  <c r="W221" i="7"/>
  <c r="R221" i="7"/>
  <c r="P221" i="7"/>
  <c r="O221" i="7"/>
  <c r="J221" i="7"/>
  <c r="H221" i="7"/>
  <c r="G221" i="7"/>
  <c r="AH220" i="7"/>
  <c r="AF220" i="7"/>
  <c r="AE220" i="7"/>
  <c r="Z220" i="7"/>
  <c r="X220" i="7"/>
  <c r="W220" i="7"/>
  <c r="R220" i="7"/>
  <c r="P220" i="7"/>
  <c r="O220" i="7"/>
  <c r="J220" i="7"/>
  <c r="H220" i="7"/>
  <c r="G220" i="7"/>
  <c r="AH219" i="7"/>
  <c r="AF219" i="7"/>
  <c r="AK219" i="7" s="1"/>
  <c r="AE219" i="7"/>
  <c r="Z219" i="7"/>
  <c r="X219" i="7"/>
  <c r="W219" i="7"/>
  <c r="R219" i="7"/>
  <c r="P219" i="7"/>
  <c r="O219" i="7"/>
  <c r="J219" i="7"/>
  <c r="H219" i="7"/>
  <c r="G219" i="7"/>
  <c r="AH218" i="7"/>
  <c r="AF218" i="7"/>
  <c r="AE218" i="7"/>
  <c r="Z218" i="7"/>
  <c r="X218" i="7"/>
  <c r="W218" i="7"/>
  <c r="R218" i="7"/>
  <c r="P218" i="7"/>
  <c r="O218" i="7"/>
  <c r="J218" i="7"/>
  <c r="H218" i="7"/>
  <c r="G218" i="7"/>
  <c r="AH217" i="7"/>
  <c r="AF217" i="7"/>
  <c r="AE217" i="7"/>
  <c r="Z217" i="7"/>
  <c r="X217" i="7"/>
  <c r="W217" i="7"/>
  <c r="R217" i="7"/>
  <c r="P217" i="7"/>
  <c r="O217" i="7"/>
  <c r="J217" i="7"/>
  <c r="H217" i="7"/>
  <c r="G217" i="7"/>
  <c r="AH216" i="7"/>
  <c r="AF216" i="7"/>
  <c r="AE216" i="7"/>
  <c r="Z216" i="7"/>
  <c r="X216" i="7"/>
  <c r="W216" i="7"/>
  <c r="R216" i="7"/>
  <c r="P216" i="7"/>
  <c r="O216" i="7"/>
  <c r="J216" i="7"/>
  <c r="H216" i="7"/>
  <c r="G216" i="7"/>
  <c r="AH215" i="7"/>
  <c r="AF215" i="7"/>
  <c r="AE215" i="7"/>
  <c r="Z215" i="7"/>
  <c r="X215" i="7"/>
  <c r="W215" i="7"/>
  <c r="R215" i="7"/>
  <c r="P215" i="7"/>
  <c r="O215" i="7"/>
  <c r="J215" i="7"/>
  <c r="H215" i="7"/>
  <c r="G215" i="7"/>
  <c r="AH214" i="7"/>
  <c r="AF214" i="7"/>
  <c r="AE214" i="7"/>
  <c r="Z214" i="7"/>
  <c r="X214" i="7"/>
  <c r="W214" i="7"/>
  <c r="R214" i="7"/>
  <c r="P214" i="7"/>
  <c r="O214" i="7"/>
  <c r="J214" i="7"/>
  <c r="H214" i="7"/>
  <c r="G214" i="7"/>
  <c r="AH213" i="7"/>
  <c r="AF213" i="7"/>
  <c r="AE213" i="7"/>
  <c r="Z213" i="7"/>
  <c r="X213" i="7"/>
  <c r="W213" i="7"/>
  <c r="R213" i="7"/>
  <c r="P213" i="7"/>
  <c r="O213" i="7"/>
  <c r="J213" i="7"/>
  <c r="H213" i="7"/>
  <c r="G213" i="7"/>
  <c r="AH212" i="7"/>
  <c r="AF212" i="7"/>
  <c r="AE212" i="7"/>
  <c r="Z212" i="7"/>
  <c r="X212" i="7"/>
  <c r="W212" i="7"/>
  <c r="R212" i="7"/>
  <c r="P212" i="7"/>
  <c r="O212" i="7"/>
  <c r="J212" i="7"/>
  <c r="H212" i="7"/>
  <c r="G212" i="7"/>
  <c r="AH211" i="7"/>
  <c r="AF211" i="7"/>
  <c r="AE211" i="7"/>
  <c r="Z211" i="7"/>
  <c r="X211" i="7"/>
  <c r="W211" i="7"/>
  <c r="R211" i="7"/>
  <c r="P211" i="7"/>
  <c r="O211" i="7"/>
  <c r="J211" i="7"/>
  <c r="H211" i="7"/>
  <c r="G211" i="7"/>
  <c r="AH210" i="7"/>
  <c r="AF210" i="7"/>
  <c r="AE210" i="7"/>
  <c r="Z210" i="7"/>
  <c r="X210" i="7"/>
  <c r="W210" i="7"/>
  <c r="R210" i="7"/>
  <c r="P210" i="7"/>
  <c r="O210" i="7"/>
  <c r="J210" i="7"/>
  <c r="H210" i="7"/>
  <c r="G210" i="7"/>
  <c r="AH209" i="7"/>
  <c r="AF209" i="7"/>
  <c r="AE209" i="7"/>
  <c r="Z209" i="7"/>
  <c r="X209" i="7"/>
  <c r="W209" i="7"/>
  <c r="R209" i="7"/>
  <c r="P209" i="7"/>
  <c r="O209" i="7"/>
  <c r="J209" i="7"/>
  <c r="H209" i="7"/>
  <c r="G209" i="7"/>
  <c r="AH208" i="7"/>
  <c r="AF208" i="7"/>
  <c r="AL208" i="7" s="1"/>
  <c r="AE208" i="7"/>
  <c r="Z208" i="7"/>
  <c r="X208" i="7"/>
  <c r="W208" i="7"/>
  <c r="R208" i="7"/>
  <c r="P208" i="7"/>
  <c r="O208" i="7"/>
  <c r="J208" i="7"/>
  <c r="H208" i="7"/>
  <c r="G208" i="7"/>
  <c r="AH207" i="7"/>
  <c r="AF207" i="7"/>
  <c r="AE207" i="7"/>
  <c r="Z207" i="7"/>
  <c r="X207" i="7"/>
  <c r="W207" i="7"/>
  <c r="R207" i="7"/>
  <c r="P207" i="7"/>
  <c r="O207" i="7"/>
  <c r="J207" i="7"/>
  <c r="H207" i="7"/>
  <c r="G207" i="7"/>
  <c r="AH206" i="7"/>
  <c r="AF206" i="7"/>
  <c r="AE206" i="7"/>
  <c r="Z206" i="7"/>
  <c r="X206" i="7"/>
  <c r="W206" i="7"/>
  <c r="R206" i="7"/>
  <c r="P206" i="7"/>
  <c r="O206" i="7"/>
  <c r="J206" i="7"/>
  <c r="H206" i="7"/>
  <c r="G206" i="7"/>
  <c r="AH305" i="7"/>
  <c r="AF305" i="7"/>
  <c r="AE305" i="7"/>
  <c r="Z305" i="7"/>
  <c r="X305" i="7"/>
  <c r="W305" i="7"/>
  <c r="R305" i="7"/>
  <c r="P305" i="7"/>
  <c r="O305" i="7"/>
  <c r="J305" i="7"/>
  <c r="H305" i="7"/>
  <c r="G305" i="7"/>
  <c r="AH304" i="7"/>
  <c r="AF304" i="7"/>
  <c r="AK304" i="7" s="1"/>
  <c r="AE304" i="7"/>
  <c r="Z304" i="7"/>
  <c r="X304" i="7"/>
  <c r="W304" i="7"/>
  <c r="R304" i="7"/>
  <c r="P304" i="7"/>
  <c r="O304" i="7"/>
  <c r="J304" i="7"/>
  <c r="H304" i="7"/>
  <c r="G304" i="7"/>
  <c r="AH303" i="7"/>
  <c r="AF303" i="7"/>
  <c r="AE303" i="7"/>
  <c r="Z303" i="7"/>
  <c r="X303" i="7"/>
  <c r="W303" i="7"/>
  <c r="R303" i="7"/>
  <c r="P303" i="7"/>
  <c r="O303" i="7"/>
  <c r="J303" i="7"/>
  <c r="H303" i="7"/>
  <c r="G303" i="7"/>
  <c r="AH302" i="7"/>
  <c r="AF302" i="7"/>
  <c r="AE302" i="7"/>
  <c r="Z302" i="7"/>
  <c r="X302" i="7"/>
  <c r="W302" i="7"/>
  <c r="R302" i="7"/>
  <c r="P302" i="7"/>
  <c r="O302" i="7"/>
  <c r="J302" i="7"/>
  <c r="H302" i="7"/>
  <c r="G302" i="7"/>
  <c r="AH301" i="7"/>
  <c r="AF301" i="7"/>
  <c r="AE301" i="7"/>
  <c r="Z301" i="7"/>
  <c r="X301" i="7"/>
  <c r="W301" i="7"/>
  <c r="R301" i="7"/>
  <c r="P301" i="7"/>
  <c r="O301" i="7"/>
  <c r="J301" i="7"/>
  <c r="H301" i="7"/>
  <c r="G301" i="7"/>
  <c r="AH300" i="7"/>
  <c r="AF300" i="7"/>
  <c r="AE300" i="7"/>
  <c r="Z300" i="7"/>
  <c r="X300" i="7"/>
  <c r="W300" i="7"/>
  <c r="R300" i="7"/>
  <c r="P300" i="7"/>
  <c r="O300" i="7"/>
  <c r="J300" i="7"/>
  <c r="H300" i="7"/>
  <c r="G300" i="7"/>
  <c r="AH299" i="7"/>
  <c r="AF299" i="7"/>
  <c r="AE299" i="7"/>
  <c r="Z299" i="7"/>
  <c r="X299" i="7"/>
  <c r="W299" i="7"/>
  <c r="R299" i="7"/>
  <c r="P299" i="7"/>
  <c r="O299" i="7"/>
  <c r="J299" i="7"/>
  <c r="H299" i="7"/>
  <c r="G299" i="7"/>
  <c r="AH298" i="7"/>
  <c r="AF298" i="7"/>
  <c r="AE298" i="7"/>
  <c r="Z298" i="7"/>
  <c r="X298" i="7"/>
  <c r="W298" i="7"/>
  <c r="R298" i="7"/>
  <c r="P298" i="7"/>
  <c r="O298" i="7"/>
  <c r="J298" i="7"/>
  <c r="H298" i="7"/>
  <c r="G298" i="7"/>
  <c r="AH297" i="7"/>
  <c r="AF297" i="7"/>
  <c r="AE297" i="7"/>
  <c r="Z297" i="7"/>
  <c r="X297" i="7"/>
  <c r="W297" i="7"/>
  <c r="R297" i="7"/>
  <c r="P297" i="7"/>
  <c r="O297" i="7"/>
  <c r="J297" i="7"/>
  <c r="H297" i="7"/>
  <c r="G297" i="7"/>
  <c r="AH296" i="7"/>
  <c r="AF296" i="7"/>
  <c r="AE296" i="7"/>
  <c r="Z296" i="7"/>
  <c r="X296" i="7"/>
  <c r="W296" i="7"/>
  <c r="R296" i="7"/>
  <c r="P296" i="7"/>
  <c r="O296" i="7"/>
  <c r="J296" i="7"/>
  <c r="H296" i="7"/>
  <c r="G296" i="7"/>
  <c r="AH295" i="7"/>
  <c r="AF295" i="7"/>
  <c r="AL295" i="7" s="1"/>
  <c r="AE295" i="7"/>
  <c r="Z295" i="7"/>
  <c r="X295" i="7"/>
  <c r="W295" i="7"/>
  <c r="R295" i="7"/>
  <c r="P295" i="7"/>
  <c r="O295" i="7"/>
  <c r="J295" i="7"/>
  <c r="H295" i="7"/>
  <c r="G295" i="7"/>
  <c r="AH294" i="7"/>
  <c r="AF294" i="7"/>
  <c r="AE294" i="7"/>
  <c r="Z294" i="7"/>
  <c r="X294" i="7"/>
  <c r="W294" i="7"/>
  <c r="R294" i="7"/>
  <c r="P294" i="7"/>
  <c r="O294" i="7"/>
  <c r="J294" i="7"/>
  <c r="H294" i="7"/>
  <c r="G294" i="7"/>
  <c r="AH293" i="7"/>
  <c r="AF293" i="7"/>
  <c r="AE293" i="7"/>
  <c r="Z293" i="7"/>
  <c r="X293" i="7"/>
  <c r="W293" i="7"/>
  <c r="R293" i="7"/>
  <c r="P293" i="7"/>
  <c r="O293" i="7"/>
  <c r="J293" i="7"/>
  <c r="H293" i="7"/>
  <c r="G293" i="7"/>
  <c r="AH292" i="7"/>
  <c r="AF292" i="7"/>
  <c r="AE292" i="7"/>
  <c r="Z292" i="7"/>
  <c r="X292" i="7"/>
  <c r="W292" i="7"/>
  <c r="R292" i="7"/>
  <c r="P292" i="7"/>
  <c r="O292" i="7"/>
  <c r="J292" i="7"/>
  <c r="H292" i="7"/>
  <c r="G292" i="7"/>
  <c r="AH291" i="7"/>
  <c r="AF291" i="7"/>
  <c r="AE291" i="7"/>
  <c r="Z291" i="7"/>
  <c r="X291" i="7"/>
  <c r="W291" i="7"/>
  <c r="R291" i="7"/>
  <c r="P291" i="7"/>
  <c r="O291" i="7"/>
  <c r="J291" i="7"/>
  <c r="H291" i="7"/>
  <c r="G291" i="7"/>
  <c r="AH290" i="7"/>
  <c r="AF290" i="7"/>
  <c r="AE290" i="7"/>
  <c r="Z290" i="7"/>
  <c r="X290" i="7"/>
  <c r="W290" i="7"/>
  <c r="R290" i="7"/>
  <c r="P290" i="7"/>
  <c r="O290" i="7"/>
  <c r="J290" i="7"/>
  <c r="H290" i="7"/>
  <c r="G290" i="7"/>
  <c r="AH289" i="7"/>
  <c r="AF289" i="7"/>
  <c r="AE289" i="7"/>
  <c r="Z289" i="7"/>
  <c r="X289" i="7"/>
  <c r="W289" i="7"/>
  <c r="R289" i="7"/>
  <c r="P289" i="7"/>
  <c r="O289" i="7"/>
  <c r="J289" i="7"/>
  <c r="H289" i="7"/>
  <c r="G289" i="7"/>
  <c r="AH288" i="7"/>
  <c r="AF288" i="7"/>
  <c r="AE288" i="7"/>
  <c r="Z288" i="7"/>
  <c r="X288" i="7"/>
  <c r="W288" i="7"/>
  <c r="R288" i="7"/>
  <c r="P288" i="7"/>
  <c r="O288" i="7"/>
  <c r="J288" i="7"/>
  <c r="H288" i="7"/>
  <c r="G288" i="7"/>
  <c r="AH287" i="7"/>
  <c r="AF287" i="7"/>
  <c r="AE287" i="7"/>
  <c r="Z287" i="7"/>
  <c r="X287" i="7"/>
  <c r="W287" i="7"/>
  <c r="R287" i="7"/>
  <c r="P287" i="7"/>
  <c r="O287" i="7"/>
  <c r="J287" i="7"/>
  <c r="H287" i="7"/>
  <c r="G287" i="7"/>
  <c r="AH286" i="7"/>
  <c r="AF286" i="7"/>
  <c r="AE286" i="7"/>
  <c r="Z286" i="7"/>
  <c r="X286" i="7"/>
  <c r="W286" i="7"/>
  <c r="R286" i="7"/>
  <c r="P286" i="7"/>
  <c r="O286" i="7"/>
  <c r="J286" i="7"/>
  <c r="H286" i="7"/>
  <c r="G286" i="7"/>
  <c r="AH285" i="7"/>
  <c r="AF285" i="7"/>
  <c r="AE285" i="7"/>
  <c r="Z285" i="7"/>
  <c r="X285" i="7"/>
  <c r="W285" i="7"/>
  <c r="R285" i="7"/>
  <c r="P285" i="7"/>
  <c r="O285" i="7"/>
  <c r="J285" i="7"/>
  <c r="H285" i="7"/>
  <c r="G285" i="7"/>
  <c r="AH284" i="7"/>
  <c r="AF284" i="7"/>
  <c r="AE284" i="7"/>
  <c r="Z284" i="7"/>
  <c r="X284" i="7"/>
  <c r="W284" i="7"/>
  <c r="R284" i="7"/>
  <c r="P284" i="7"/>
  <c r="O284" i="7"/>
  <c r="J284" i="7"/>
  <c r="H284" i="7"/>
  <c r="G284" i="7"/>
  <c r="AH283" i="7"/>
  <c r="AF283" i="7"/>
  <c r="AE283" i="7"/>
  <c r="Z283" i="7"/>
  <c r="X283" i="7"/>
  <c r="W283" i="7"/>
  <c r="R283" i="7"/>
  <c r="P283" i="7"/>
  <c r="O283" i="7"/>
  <c r="J283" i="7"/>
  <c r="H283" i="7"/>
  <c r="G283" i="7"/>
  <c r="AH282" i="7"/>
  <c r="AF282" i="7"/>
  <c r="AE282" i="7"/>
  <c r="Z282" i="7"/>
  <c r="X282" i="7"/>
  <c r="W282" i="7"/>
  <c r="R282" i="7"/>
  <c r="P282" i="7"/>
  <c r="O282" i="7"/>
  <c r="J282" i="7"/>
  <c r="H282" i="7"/>
  <c r="G282" i="7"/>
  <c r="AH281" i="7"/>
  <c r="AF281" i="7"/>
  <c r="AE281" i="7"/>
  <c r="Z281" i="7"/>
  <c r="X281" i="7"/>
  <c r="W281" i="7"/>
  <c r="R281" i="7"/>
  <c r="P281" i="7"/>
  <c r="O281" i="7"/>
  <c r="J281" i="7"/>
  <c r="H281" i="7"/>
  <c r="G281" i="7"/>
  <c r="AH280" i="7"/>
  <c r="AF280" i="7"/>
  <c r="AE280" i="7"/>
  <c r="Z280" i="7"/>
  <c r="X280" i="7"/>
  <c r="W280" i="7"/>
  <c r="R280" i="7"/>
  <c r="P280" i="7"/>
  <c r="O280" i="7"/>
  <c r="J280" i="7"/>
  <c r="H280" i="7"/>
  <c r="G280" i="7"/>
  <c r="AH279" i="7"/>
  <c r="AF279" i="7"/>
  <c r="AE279" i="7"/>
  <c r="Z279" i="7"/>
  <c r="X279" i="7"/>
  <c r="W279" i="7"/>
  <c r="R279" i="7"/>
  <c r="P279" i="7"/>
  <c r="O279" i="7"/>
  <c r="J279" i="7"/>
  <c r="H279" i="7"/>
  <c r="G279" i="7"/>
  <c r="AH278" i="7"/>
  <c r="AF278" i="7"/>
  <c r="AE278" i="7"/>
  <c r="Z278" i="7"/>
  <c r="X278" i="7"/>
  <c r="W278" i="7"/>
  <c r="R278" i="7"/>
  <c r="P278" i="7"/>
  <c r="O278" i="7"/>
  <c r="J278" i="7"/>
  <c r="H278" i="7"/>
  <c r="G278" i="7"/>
  <c r="AH277" i="7"/>
  <c r="AF277" i="7"/>
  <c r="AL277" i="7" s="1"/>
  <c r="AE277" i="7"/>
  <c r="Z277" i="7"/>
  <c r="X277" i="7"/>
  <c r="W277" i="7"/>
  <c r="R277" i="7"/>
  <c r="P277" i="7"/>
  <c r="O277" i="7"/>
  <c r="J277" i="7"/>
  <c r="H277" i="7"/>
  <c r="G277" i="7"/>
  <c r="AH276" i="7"/>
  <c r="AF276" i="7"/>
  <c r="AL276" i="7" s="1"/>
  <c r="AE276" i="7"/>
  <c r="Z276" i="7"/>
  <c r="X276" i="7"/>
  <c r="W276" i="7"/>
  <c r="R276" i="7"/>
  <c r="P276" i="7"/>
  <c r="O276" i="7"/>
  <c r="J276" i="7"/>
  <c r="H276" i="7"/>
  <c r="G276" i="7"/>
  <c r="AH275" i="7"/>
  <c r="AF275" i="7"/>
  <c r="AE275" i="7"/>
  <c r="Z275" i="7"/>
  <c r="X275" i="7"/>
  <c r="W275" i="7"/>
  <c r="R275" i="7"/>
  <c r="P275" i="7"/>
  <c r="O275" i="7"/>
  <c r="J275" i="7"/>
  <c r="H275" i="7"/>
  <c r="G275" i="7"/>
  <c r="AH274" i="7"/>
  <c r="AF274" i="7"/>
  <c r="AE274" i="7"/>
  <c r="Z274" i="7"/>
  <c r="X274" i="7"/>
  <c r="W274" i="7"/>
  <c r="R274" i="7"/>
  <c r="P274" i="7"/>
  <c r="O274" i="7"/>
  <c r="J274" i="7"/>
  <c r="H274" i="7"/>
  <c r="G274" i="7"/>
  <c r="AH273" i="7"/>
  <c r="AF273" i="7"/>
  <c r="AE273" i="7"/>
  <c r="Z273" i="7"/>
  <c r="X273" i="7"/>
  <c r="W273" i="7"/>
  <c r="R273" i="7"/>
  <c r="P273" i="7"/>
  <c r="O273" i="7"/>
  <c r="J273" i="7"/>
  <c r="H273" i="7"/>
  <c r="G273" i="7"/>
  <c r="AH272" i="7"/>
  <c r="AF272" i="7"/>
  <c r="AE272" i="7"/>
  <c r="Z272" i="7"/>
  <c r="X272" i="7"/>
  <c r="W272" i="7"/>
  <c r="R272" i="7"/>
  <c r="P272" i="7"/>
  <c r="O272" i="7"/>
  <c r="J272" i="7"/>
  <c r="H272" i="7"/>
  <c r="G272" i="7"/>
  <c r="AH271" i="7"/>
  <c r="AF271" i="7"/>
  <c r="AL271" i="7" s="1"/>
  <c r="AE271" i="7"/>
  <c r="Z271" i="7"/>
  <c r="X271" i="7"/>
  <c r="W271" i="7"/>
  <c r="R271" i="7"/>
  <c r="P271" i="7"/>
  <c r="O271" i="7"/>
  <c r="J271" i="7"/>
  <c r="H271" i="7"/>
  <c r="G271" i="7"/>
  <c r="AH270" i="7"/>
  <c r="AF270" i="7"/>
  <c r="AE270" i="7"/>
  <c r="Z270" i="7"/>
  <c r="X270" i="7"/>
  <c r="W270" i="7"/>
  <c r="R270" i="7"/>
  <c r="P270" i="7"/>
  <c r="O270" i="7"/>
  <c r="J270" i="7"/>
  <c r="H270" i="7"/>
  <c r="G270" i="7"/>
  <c r="AH269" i="7"/>
  <c r="AF269" i="7"/>
  <c r="AL269" i="7" s="1"/>
  <c r="AE269" i="7"/>
  <c r="Z269" i="7"/>
  <c r="X269" i="7"/>
  <c r="W269" i="7"/>
  <c r="R269" i="7"/>
  <c r="P269" i="7"/>
  <c r="O269" i="7"/>
  <c r="J269" i="7"/>
  <c r="H269" i="7"/>
  <c r="G269" i="7"/>
  <c r="AH268" i="7"/>
  <c r="AF268" i="7"/>
  <c r="AK268" i="7" s="1"/>
  <c r="AE268" i="7"/>
  <c r="Z268" i="7"/>
  <c r="X268" i="7"/>
  <c r="W268" i="7"/>
  <c r="R268" i="7"/>
  <c r="P268" i="7"/>
  <c r="O268" i="7"/>
  <c r="J268" i="7"/>
  <c r="H268" i="7"/>
  <c r="G268" i="7"/>
  <c r="AH267" i="7"/>
  <c r="AF267" i="7"/>
  <c r="AE267" i="7"/>
  <c r="Z267" i="7"/>
  <c r="X267" i="7"/>
  <c r="W267" i="7"/>
  <c r="R267" i="7"/>
  <c r="P267" i="7"/>
  <c r="O267" i="7"/>
  <c r="J267" i="7"/>
  <c r="H267" i="7"/>
  <c r="G267" i="7"/>
  <c r="AH266" i="7"/>
  <c r="AF266" i="7"/>
  <c r="AE266" i="7"/>
  <c r="Z266" i="7"/>
  <c r="X266" i="7"/>
  <c r="W266" i="7"/>
  <c r="R266" i="7"/>
  <c r="P266" i="7"/>
  <c r="O266" i="7"/>
  <c r="J266" i="7"/>
  <c r="H266" i="7"/>
  <c r="G266" i="7"/>
  <c r="AH265" i="7"/>
  <c r="AF265" i="7"/>
  <c r="AE265" i="7"/>
  <c r="Z265" i="7"/>
  <c r="X265" i="7"/>
  <c r="W265" i="7"/>
  <c r="R265" i="7"/>
  <c r="P265" i="7"/>
  <c r="O265" i="7"/>
  <c r="J265" i="7"/>
  <c r="H265" i="7"/>
  <c r="G265" i="7"/>
  <c r="AH264" i="7"/>
  <c r="AF264" i="7"/>
  <c r="AE264" i="7"/>
  <c r="Z264" i="7"/>
  <c r="X264" i="7"/>
  <c r="W264" i="7"/>
  <c r="R264" i="7"/>
  <c r="P264" i="7"/>
  <c r="O264" i="7"/>
  <c r="J264" i="7"/>
  <c r="H264" i="7"/>
  <c r="G264" i="7"/>
  <c r="AH263" i="7"/>
  <c r="AF263" i="7"/>
  <c r="AE263" i="7"/>
  <c r="Z263" i="7"/>
  <c r="X263" i="7"/>
  <c r="W263" i="7"/>
  <c r="R263" i="7"/>
  <c r="P263" i="7"/>
  <c r="O263" i="7"/>
  <c r="J263" i="7"/>
  <c r="H263" i="7"/>
  <c r="G263" i="7"/>
  <c r="AH262" i="7"/>
  <c r="AF262" i="7"/>
  <c r="AE262" i="7"/>
  <c r="Z262" i="7"/>
  <c r="X262" i="7"/>
  <c r="W262" i="7"/>
  <c r="R262" i="7"/>
  <c r="P262" i="7"/>
  <c r="O262" i="7"/>
  <c r="J262" i="7"/>
  <c r="H262" i="7"/>
  <c r="G262" i="7"/>
  <c r="AH261" i="7"/>
  <c r="AF261" i="7"/>
  <c r="AE261" i="7"/>
  <c r="Z261" i="7"/>
  <c r="X261" i="7"/>
  <c r="W261" i="7"/>
  <c r="R261" i="7"/>
  <c r="P261" i="7"/>
  <c r="O261" i="7"/>
  <c r="J261" i="7"/>
  <c r="H261" i="7"/>
  <c r="G261" i="7"/>
  <c r="AH260" i="7"/>
  <c r="AF260" i="7"/>
  <c r="AE260" i="7"/>
  <c r="Z260" i="7"/>
  <c r="X260" i="7"/>
  <c r="W260" i="7"/>
  <c r="R260" i="7"/>
  <c r="P260" i="7"/>
  <c r="O260" i="7"/>
  <c r="J260" i="7"/>
  <c r="H260" i="7"/>
  <c r="G260" i="7"/>
  <c r="AH259" i="7"/>
  <c r="AF259" i="7"/>
  <c r="AL259" i="7" s="1"/>
  <c r="AE259" i="7"/>
  <c r="Z259" i="7"/>
  <c r="X259" i="7"/>
  <c r="W259" i="7"/>
  <c r="R259" i="7"/>
  <c r="P259" i="7"/>
  <c r="O259" i="7"/>
  <c r="J259" i="7"/>
  <c r="H259" i="7"/>
  <c r="G259" i="7"/>
  <c r="AH258" i="7"/>
  <c r="AF258" i="7"/>
  <c r="AE258" i="7"/>
  <c r="Z258" i="7"/>
  <c r="X258" i="7"/>
  <c r="W258" i="7"/>
  <c r="R258" i="7"/>
  <c r="P258" i="7"/>
  <c r="O258" i="7"/>
  <c r="J258" i="7"/>
  <c r="H258" i="7"/>
  <c r="G258" i="7"/>
  <c r="AH257" i="7"/>
  <c r="AF257" i="7"/>
  <c r="AE257" i="7"/>
  <c r="Z257" i="7"/>
  <c r="X257" i="7"/>
  <c r="W257" i="7"/>
  <c r="R257" i="7"/>
  <c r="P257" i="7"/>
  <c r="O257" i="7"/>
  <c r="J257" i="7"/>
  <c r="H257" i="7"/>
  <c r="G257" i="7"/>
  <c r="AH256" i="7"/>
  <c r="AF256" i="7"/>
  <c r="AE256" i="7"/>
  <c r="Z256" i="7"/>
  <c r="X256" i="7"/>
  <c r="W256" i="7"/>
  <c r="R256" i="7"/>
  <c r="P256" i="7"/>
  <c r="O256" i="7"/>
  <c r="J256" i="7"/>
  <c r="H256" i="7"/>
  <c r="G256" i="7"/>
  <c r="AH255" i="7"/>
  <c r="AF255" i="7"/>
  <c r="AL255" i="7" s="1"/>
  <c r="AE255" i="7"/>
  <c r="Z255" i="7"/>
  <c r="X255" i="7"/>
  <c r="W255" i="7"/>
  <c r="R255" i="7"/>
  <c r="P255" i="7"/>
  <c r="O255" i="7"/>
  <c r="J255" i="7"/>
  <c r="H255" i="7"/>
  <c r="G255" i="7"/>
  <c r="AH254" i="7"/>
  <c r="AF254" i="7"/>
  <c r="AE254" i="7"/>
  <c r="Z254" i="7"/>
  <c r="X254" i="7"/>
  <c r="W254" i="7"/>
  <c r="R254" i="7"/>
  <c r="P254" i="7"/>
  <c r="O254" i="7"/>
  <c r="J254" i="7"/>
  <c r="H254" i="7"/>
  <c r="G254" i="7"/>
  <c r="AH253" i="7"/>
  <c r="AF253" i="7"/>
  <c r="AE253" i="7"/>
  <c r="Z253" i="7"/>
  <c r="X253" i="7"/>
  <c r="W253" i="7"/>
  <c r="R253" i="7"/>
  <c r="P253" i="7"/>
  <c r="O253" i="7"/>
  <c r="J253" i="7"/>
  <c r="H253" i="7"/>
  <c r="G253" i="7"/>
  <c r="AH252" i="7"/>
  <c r="AF252" i="7"/>
  <c r="AE252" i="7"/>
  <c r="Z252" i="7"/>
  <c r="X252" i="7"/>
  <c r="W252" i="7"/>
  <c r="R252" i="7"/>
  <c r="P252" i="7"/>
  <c r="O252" i="7"/>
  <c r="J252" i="7"/>
  <c r="H252" i="7"/>
  <c r="G252" i="7"/>
  <c r="AH251" i="7"/>
  <c r="AF251" i="7"/>
  <c r="AE251" i="7"/>
  <c r="Z251" i="7"/>
  <c r="X251" i="7"/>
  <c r="W251" i="7"/>
  <c r="R251" i="7"/>
  <c r="P251" i="7"/>
  <c r="O251" i="7"/>
  <c r="J251" i="7"/>
  <c r="H251" i="7"/>
  <c r="G251" i="7"/>
  <c r="AH250" i="7"/>
  <c r="AF250" i="7"/>
  <c r="AE250" i="7"/>
  <c r="Z250" i="7"/>
  <c r="X250" i="7"/>
  <c r="W250" i="7"/>
  <c r="R250" i="7"/>
  <c r="P250" i="7"/>
  <c r="O250" i="7"/>
  <c r="J250" i="7"/>
  <c r="H250" i="7"/>
  <c r="G250" i="7"/>
  <c r="AH249" i="7"/>
  <c r="AF249" i="7"/>
  <c r="AE249" i="7"/>
  <c r="Z249" i="7"/>
  <c r="X249" i="7"/>
  <c r="W249" i="7"/>
  <c r="R249" i="7"/>
  <c r="P249" i="7"/>
  <c r="O249" i="7"/>
  <c r="J249" i="7"/>
  <c r="H249" i="7"/>
  <c r="G249" i="7"/>
  <c r="AH248" i="7"/>
  <c r="AF248" i="7"/>
  <c r="AE248" i="7"/>
  <c r="Z248" i="7"/>
  <c r="X248" i="7"/>
  <c r="W248" i="7"/>
  <c r="R248" i="7"/>
  <c r="P248" i="7"/>
  <c r="O248" i="7"/>
  <c r="J248" i="7"/>
  <c r="H248" i="7"/>
  <c r="G248" i="7"/>
  <c r="AH247" i="7"/>
  <c r="AF247" i="7"/>
  <c r="AE247" i="7"/>
  <c r="Z247" i="7"/>
  <c r="X247" i="7"/>
  <c r="W247" i="7"/>
  <c r="R247" i="7"/>
  <c r="P247" i="7"/>
  <c r="O247" i="7"/>
  <c r="J247" i="7"/>
  <c r="H247" i="7"/>
  <c r="G247" i="7"/>
  <c r="AH246" i="7"/>
  <c r="AF246" i="7"/>
  <c r="AE246" i="7"/>
  <c r="Z246" i="7"/>
  <c r="X246" i="7"/>
  <c r="W246" i="7"/>
  <c r="R246" i="7"/>
  <c r="P246" i="7"/>
  <c r="O246" i="7"/>
  <c r="J246" i="7"/>
  <c r="H246" i="7"/>
  <c r="G246" i="7"/>
  <c r="AH245" i="7"/>
  <c r="AF245" i="7"/>
  <c r="AE245" i="7"/>
  <c r="Z245" i="7"/>
  <c r="X245" i="7"/>
  <c r="W245" i="7"/>
  <c r="R245" i="7"/>
  <c r="P245" i="7"/>
  <c r="O245" i="7"/>
  <c r="J245" i="7"/>
  <c r="H245" i="7"/>
  <c r="G245" i="7"/>
  <c r="AH244" i="7"/>
  <c r="AF244" i="7"/>
  <c r="AE244" i="7"/>
  <c r="Z244" i="7"/>
  <c r="X244" i="7"/>
  <c r="W244" i="7"/>
  <c r="R244" i="7"/>
  <c r="P244" i="7"/>
  <c r="O244" i="7"/>
  <c r="J244" i="7"/>
  <c r="H244" i="7"/>
  <c r="G244" i="7"/>
  <c r="AH243" i="7"/>
  <c r="AF243" i="7"/>
  <c r="AE243" i="7"/>
  <c r="Z243" i="7"/>
  <c r="X243" i="7"/>
  <c r="W243" i="7"/>
  <c r="R243" i="7"/>
  <c r="P243" i="7"/>
  <c r="O243" i="7"/>
  <c r="J243" i="7"/>
  <c r="H243" i="7"/>
  <c r="G243" i="7"/>
  <c r="AH242" i="7"/>
  <c r="AF242" i="7"/>
  <c r="AE242" i="7"/>
  <c r="Z242" i="7"/>
  <c r="X242" i="7"/>
  <c r="W242" i="7"/>
  <c r="R242" i="7"/>
  <c r="P242" i="7"/>
  <c r="O242" i="7"/>
  <c r="J242" i="7"/>
  <c r="H242" i="7"/>
  <c r="G242" i="7"/>
  <c r="AH241" i="7"/>
  <c r="AF241" i="7"/>
  <c r="AE241" i="7"/>
  <c r="Z241" i="7"/>
  <c r="X241" i="7"/>
  <c r="W241" i="7"/>
  <c r="R241" i="7"/>
  <c r="P241" i="7"/>
  <c r="O241" i="7"/>
  <c r="J241" i="7"/>
  <c r="H241" i="7"/>
  <c r="G241" i="7"/>
  <c r="AH240" i="7"/>
  <c r="AF240" i="7"/>
  <c r="AE240" i="7"/>
  <c r="Z240" i="7"/>
  <c r="X240" i="7"/>
  <c r="W240" i="7"/>
  <c r="R240" i="7"/>
  <c r="P240" i="7"/>
  <c r="O240" i="7"/>
  <c r="J240" i="7"/>
  <c r="H240" i="7"/>
  <c r="G240" i="7"/>
  <c r="AH239" i="7"/>
  <c r="AF239" i="7"/>
  <c r="AE239" i="7"/>
  <c r="Z239" i="7"/>
  <c r="X239" i="7"/>
  <c r="W239" i="7"/>
  <c r="R239" i="7"/>
  <c r="P239" i="7"/>
  <c r="O239" i="7"/>
  <c r="J239" i="7"/>
  <c r="H239" i="7"/>
  <c r="G239" i="7"/>
  <c r="AH238" i="7"/>
  <c r="AF238" i="7"/>
  <c r="AE238" i="7"/>
  <c r="Z238" i="7"/>
  <c r="X238" i="7"/>
  <c r="W238" i="7"/>
  <c r="R238" i="7"/>
  <c r="P238" i="7"/>
  <c r="O238" i="7"/>
  <c r="J238" i="7"/>
  <c r="H238" i="7"/>
  <c r="G238" i="7"/>
  <c r="AH237" i="7"/>
  <c r="AF237" i="7"/>
  <c r="AE237" i="7"/>
  <c r="Z237" i="7"/>
  <c r="X237" i="7"/>
  <c r="W237" i="7"/>
  <c r="R237" i="7"/>
  <c r="P237" i="7"/>
  <c r="O237" i="7"/>
  <c r="J237" i="7"/>
  <c r="H237" i="7"/>
  <c r="G237" i="7"/>
  <c r="AH236" i="7"/>
  <c r="AF236" i="7"/>
  <c r="AE236" i="7"/>
  <c r="Z236" i="7"/>
  <c r="X236" i="7"/>
  <c r="W236" i="7"/>
  <c r="R236" i="7"/>
  <c r="P236" i="7"/>
  <c r="O236" i="7"/>
  <c r="J236" i="7"/>
  <c r="H236" i="7"/>
  <c r="G236" i="7"/>
  <c r="AH235" i="7"/>
  <c r="AF235" i="7"/>
  <c r="AE235" i="7"/>
  <c r="Z235" i="7"/>
  <c r="X235" i="7"/>
  <c r="W235" i="7"/>
  <c r="R235" i="7"/>
  <c r="P235" i="7"/>
  <c r="O235" i="7"/>
  <c r="J235" i="7"/>
  <c r="H235" i="7"/>
  <c r="G235" i="7"/>
  <c r="AH205" i="7"/>
  <c r="AF205" i="7"/>
  <c r="AE205" i="7"/>
  <c r="Z205" i="7"/>
  <c r="X205" i="7"/>
  <c r="W205" i="7"/>
  <c r="R205" i="7"/>
  <c r="P205" i="7"/>
  <c r="O205" i="7"/>
  <c r="J205" i="7"/>
  <c r="H205" i="7"/>
  <c r="G205" i="7"/>
  <c r="AH204" i="7"/>
  <c r="AF204" i="7"/>
  <c r="AE204" i="7"/>
  <c r="Z204" i="7"/>
  <c r="X204" i="7"/>
  <c r="W204" i="7"/>
  <c r="R204" i="7"/>
  <c r="P204" i="7"/>
  <c r="O204" i="7"/>
  <c r="J204" i="7"/>
  <c r="H204" i="7"/>
  <c r="G204" i="7"/>
  <c r="AH203" i="7"/>
  <c r="AF203" i="7"/>
  <c r="AE203" i="7"/>
  <c r="Z203" i="7"/>
  <c r="X203" i="7"/>
  <c r="W203" i="7"/>
  <c r="R203" i="7"/>
  <c r="P203" i="7"/>
  <c r="O203" i="7"/>
  <c r="J203" i="7"/>
  <c r="H203" i="7"/>
  <c r="G203" i="7"/>
  <c r="AH202" i="7"/>
  <c r="AF202" i="7"/>
  <c r="AE202" i="7"/>
  <c r="Z202" i="7"/>
  <c r="X202" i="7"/>
  <c r="W202" i="7"/>
  <c r="R202" i="7"/>
  <c r="P202" i="7"/>
  <c r="O202" i="7"/>
  <c r="J202" i="7"/>
  <c r="H202" i="7"/>
  <c r="G202" i="7"/>
  <c r="AH201" i="7"/>
  <c r="AF201" i="7"/>
  <c r="AE201" i="7"/>
  <c r="Z201" i="7"/>
  <c r="X201" i="7"/>
  <c r="W201" i="7"/>
  <c r="R201" i="7"/>
  <c r="P201" i="7"/>
  <c r="O201" i="7"/>
  <c r="J201" i="7"/>
  <c r="H201" i="7"/>
  <c r="G201" i="7"/>
  <c r="AH200" i="7"/>
  <c r="AF200" i="7"/>
  <c r="AE200" i="7"/>
  <c r="Z200" i="7"/>
  <c r="X200" i="7"/>
  <c r="W200" i="7"/>
  <c r="R200" i="7"/>
  <c r="P200" i="7"/>
  <c r="O200" i="7"/>
  <c r="J200" i="7"/>
  <c r="H200" i="7"/>
  <c r="G200" i="7"/>
  <c r="AH199" i="7"/>
  <c r="AF199" i="7"/>
  <c r="AE199" i="7"/>
  <c r="Z199" i="7"/>
  <c r="X199" i="7"/>
  <c r="W199" i="7"/>
  <c r="R199" i="7"/>
  <c r="P199" i="7"/>
  <c r="O199" i="7"/>
  <c r="J199" i="7"/>
  <c r="H199" i="7"/>
  <c r="G199" i="7"/>
  <c r="AH198" i="7"/>
  <c r="AF198" i="7"/>
  <c r="AE198" i="7"/>
  <c r="Z198" i="7"/>
  <c r="X198" i="7"/>
  <c r="W198" i="7"/>
  <c r="R198" i="7"/>
  <c r="P198" i="7"/>
  <c r="O198" i="7"/>
  <c r="J198" i="7"/>
  <c r="H198" i="7"/>
  <c r="G198" i="7"/>
  <c r="AH197" i="7"/>
  <c r="AF197" i="7"/>
  <c r="AE197" i="7"/>
  <c r="Z197" i="7"/>
  <c r="X197" i="7"/>
  <c r="W197" i="7"/>
  <c r="R197" i="7"/>
  <c r="P197" i="7"/>
  <c r="O197" i="7"/>
  <c r="J197" i="7"/>
  <c r="H197" i="7"/>
  <c r="G197" i="7"/>
  <c r="AH196" i="7"/>
  <c r="AF196" i="7"/>
  <c r="AE196" i="7"/>
  <c r="Z196" i="7"/>
  <c r="X196" i="7"/>
  <c r="W196" i="7"/>
  <c r="R196" i="7"/>
  <c r="P196" i="7"/>
  <c r="O196" i="7"/>
  <c r="J196" i="7"/>
  <c r="H196" i="7"/>
  <c r="G196" i="7"/>
  <c r="AH195" i="7"/>
  <c r="AF195" i="7"/>
  <c r="AE195" i="7"/>
  <c r="Z195" i="7"/>
  <c r="X195" i="7"/>
  <c r="W195" i="7"/>
  <c r="R195" i="7"/>
  <c r="P195" i="7"/>
  <c r="O195" i="7"/>
  <c r="J195" i="7"/>
  <c r="H195" i="7"/>
  <c r="G195" i="7"/>
  <c r="AH194" i="7"/>
  <c r="AF194" i="7"/>
  <c r="AE194" i="7"/>
  <c r="Z194" i="7"/>
  <c r="X194" i="7"/>
  <c r="W194" i="7"/>
  <c r="R194" i="7"/>
  <c r="P194" i="7"/>
  <c r="O194" i="7"/>
  <c r="J194" i="7"/>
  <c r="H194" i="7"/>
  <c r="G194" i="7"/>
  <c r="AH193" i="7"/>
  <c r="AF193" i="7"/>
  <c r="AE193" i="7"/>
  <c r="Z193" i="7"/>
  <c r="X193" i="7"/>
  <c r="W193" i="7"/>
  <c r="R193" i="7"/>
  <c r="P193" i="7"/>
  <c r="O193" i="7"/>
  <c r="J193" i="7"/>
  <c r="H193" i="7"/>
  <c r="G193" i="7"/>
  <c r="AH192" i="7"/>
  <c r="AF192" i="7"/>
  <c r="AE192" i="7"/>
  <c r="Z192" i="7"/>
  <c r="X192" i="7"/>
  <c r="W192" i="7"/>
  <c r="R192" i="7"/>
  <c r="P192" i="7"/>
  <c r="O192" i="7"/>
  <c r="J192" i="7"/>
  <c r="H192" i="7"/>
  <c r="G192" i="7"/>
  <c r="AH191" i="7"/>
  <c r="AF191" i="7"/>
  <c r="AE191" i="7"/>
  <c r="Z191" i="7"/>
  <c r="X191" i="7"/>
  <c r="W191" i="7"/>
  <c r="R191" i="7"/>
  <c r="P191" i="7"/>
  <c r="O191" i="7"/>
  <c r="J191" i="7"/>
  <c r="H191" i="7"/>
  <c r="G191" i="7"/>
  <c r="AH190" i="7"/>
  <c r="AF190" i="7"/>
  <c r="AE190" i="7"/>
  <c r="Z190" i="7"/>
  <c r="X190" i="7"/>
  <c r="W190" i="7"/>
  <c r="R190" i="7"/>
  <c r="P190" i="7"/>
  <c r="O190" i="7"/>
  <c r="J190" i="7"/>
  <c r="H190" i="7"/>
  <c r="G190" i="7"/>
  <c r="AH189" i="7"/>
  <c r="AF189" i="7"/>
  <c r="AE189" i="7"/>
  <c r="Z189" i="7"/>
  <c r="X189" i="7"/>
  <c r="W189" i="7"/>
  <c r="R189" i="7"/>
  <c r="P189" i="7"/>
  <c r="O189" i="7"/>
  <c r="J189" i="7"/>
  <c r="H189" i="7"/>
  <c r="G189" i="7"/>
  <c r="AH188" i="7"/>
  <c r="AF188" i="7"/>
  <c r="AE188" i="7"/>
  <c r="Z188" i="7"/>
  <c r="X188" i="7"/>
  <c r="W188" i="7"/>
  <c r="R188" i="7"/>
  <c r="P188" i="7"/>
  <c r="O188" i="7"/>
  <c r="J188" i="7"/>
  <c r="H188" i="7"/>
  <c r="G188" i="7"/>
  <c r="AH187" i="7"/>
  <c r="AF187" i="7"/>
  <c r="AE187" i="7"/>
  <c r="Z187" i="7"/>
  <c r="X187" i="7"/>
  <c r="W187" i="7"/>
  <c r="R187" i="7"/>
  <c r="P187" i="7"/>
  <c r="O187" i="7"/>
  <c r="J187" i="7"/>
  <c r="H187" i="7"/>
  <c r="G187" i="7"/>
  <c r="AH186" i="7"/>
  <c r="AF186" i="7"/>
  <c r="AE186" i="7"/>
  <c r="Z186" i="7"/>
  <c r="X186" i="7"/>
  <c r="W186" i="7"/>
  <c r="R186" i="7"/>
  <c r="P186" i="7"/>
  <c r="O186" i="7"/>
  <c r="J186" i="7"/>
  <c r="H186" i="7"/>
  <c r="G186" i="7"/>
  <c r="AH185" i="7"/>
  <c r="AF185" i="7"/>
  <c r="AE185" i="7"/>
  <c r="Z185" i="7"/>
  <c r="X185" i="7"/>
  <c r="W185" i="7"/>
  <c r="R185" i="7"/>
  <c r="P185" i="7"/>
  <c r="O185" i="7"/>
  <c r="J185" i="7"/>
  <c r="H185" i="7"/>
  <c r="G185" i="7"/>
  <c r="AH184" i="7"/>
  <c r="AF184" i="7"/>
  <c r="AE184" i="7"/>
  <c r="Z184" i="7"/>
  <c r="X184" i="7"/>
  <c r="W184" i="7"/>
  <c r="R184" i="7"/>
  <c r="P184" i="7"/>
  <c r="O184" i="7"/>
  <c r="J184" i="7"/>
  <c r="H184" i="7"/>
  <c r="G184" i="7"/>
  <c r="AH183" i="7"/>
  <c r="AF183" i="7"/>
  <c r="AE183" i="7"/>
  <c r="Z183" i="7"/>
  <c r="X183" i="7"/>
  <c r="W183" i="7"/>
  <c r="R183" i="7"/>
  <c r="P183" i="7"/>
  <c r="O183" i="7"/>
  <c r="J183" i="7"/>
  <c r="H183" i="7"/>
  <c r="G183" i="7"/>
  <c r="AH182" i="7"/>
  <c r="AF182" i="7"/>
  <c r="AE182" i="7"/>
  <c r="Z182" i="7"/>
  <c r="X182" i="7"/>
  <c r="W182" i="7"/>
  <c r="R182" i="7"/>
  <c r="P182" i="7"/>
  <c r="O182" i="7"/>
  <c r="J182" i="7"/>
  <c r="H182" i="7"/>
  <c r="G182" i="7"/>
  <c r="AH181" i="7"/>
  <c r="AF181" i="7"/>
  <c r="AE181" i="7"/>
  <c r="Z181" i="7"/>
  <c r="X181" i="7"/>
  <c r="W181" i="7"/>
  <c r="R181" i="7"/>
  <c r="P181" i="7"/>
  <c r="O181" i="7"/>
  <c r="J181" i="7"/>
  <c r="H181" i="7"/>
  <c r="G181" i="7"/>
  <c r="AH180" i="7"/>
  <c r="AF180" i="7"/>
  <c r="AE180" i="7"/>
  <c r="Z180" i="7"/>
  <c r="X180" i="7"/>
  <c r="W180" i="7"/>
  <c r="R180" i="7"/>
  <c r="P180" i="7"/>
  <c r="O180" i="7"/>
  <c r="J180" i="7"/>
  <c r="H180" i="7"/>
  <c r="G180" i="7"/>
  <c r="AH179" i="7"/>
  <c r="AF179" i="7"/>
  <c r="AE179" i="7"/>
  <c r="Z179" i="7"/>
  <c r="X179" i="7"/>
  <c r="W179" i="7"/>
  <c r="R179" i="7"/>
  <c r="P179" i="7"/>
  <c r="O179" i="7"/>
  <c r="J179" i="7"/>
  <c r="H179" i="7"/>
  <c r="G179" i="7"/>
  <c r="AH178" i="7"/>
  <c r="AF178" i="7"/>
  <c r="AE178" i="7"/>
  <c r="Z178" i="7"/>
  <c r="X178" i="7"/>
  <c r="W178" i="7"/>
  <c r="R178" i="7"/>
  <c r="P178" i="7"/>
  <c r="O178" i="7"/>
  <c r="J178" i="7"/>
  <c r="H178" i="7"/>
  <c r="G178" i="7"/>
  <c r="AH177" i="7"/>
  <c r="AF177" i="7"/>
  <c r="AE177" i="7"/>
  <c r="Z177" i="7"/>
  <c r="X177" i="7"/>
  <c r="W177" i="7"/>
  <c r="R177" i="7"/>
  <c r="P177" i="7"/>
  <c r="O177" i="7"/>
  <c r="J177" i="7"/>
  <c r="H177" i="7"/>
  <c r="G177" i="7"/>
  <c r="AH176" i="7"/>
  <c r="AF176" i="7"/>
  <c r="AE176" i="7"/>
  <c r="Z176" i="7"/>
  <c r="X176" i="7"/>
  <c r="W176" i="7"/>
  <c r="R176" i="7"/>
  <c r="P176" i="7"/>
  <c r="O176" i="7"/>
  <c r="J176" i="7"/>
  <c r="H176" i="7"/>
  <c r="G176" i="7"/>
  <c r="AH175" i="7"/>
  <c r="AF175" i="7"/>
  <c r="AE175" i="7"/>
  <c r="Z175" i="7"/>
  <c r="X175" i="7"/>
  <c r="W175" i="7"/>
  <c r="R175" i="7"/>
  <c r="P175" i="7"/>
  <c r="O175" i="7"/>
  <c r="J175" i="7"/>
  <c r="H175" i="7"/>
  <c r="G175" i="7"/>
  <c r="AH174" i="7"/>
  <c r="AF174" i="7"/>
  <c r="AE174" i="7"/>
  <c r="Z174" i="7"/>
  <c r="X174" i="7"/>
  <c r="W174" i="7"/>
  <c r="R174" i="7"/>
  <c r="P174" i="7"/>
  <c r="O174" i="7"/>
  <c r="J174" i="7"/>
  <c r="H174" i="7"/>
  <c r="G174" i="7"/>
  <c r="AH173" i="7"/>
  <c r="AF173" i="7"/>
  <c r="AE173" i="7"/>
  <c r="Z173" i="7"/>
  <c r="X173" i="7"/>
  <c r="W173" i="7"/>
  <c r="R173" i="7"/>
  <c r="P173" i="7"/>
  <c r="O173" i="7"/>
  <c r="J173" i="7"/>
  <c r="H173" i="7"/>
  <c r="G173" i="7"/>
  <c r="AH172" i="7"/>
  <c r="AF172" i="7"/>
  <c r="AE172" i="7"/>
  <c r="Z172" i="7"/>
  <c r="X172" i="7"/>
  <c r="W172" i="7"/>
  <c r="R172" i="7"/>
  <c r="P172" i="7"/>
  <c r="O172" i="7"/>
  <c r="J172" i="7"/>
  <c r="H172" i="7"/>
  <c r="G172" i="7"/>
  <c r="AH171" i="7"/>
  <c r="AF171" i="7"/>
  <c r="AE171" i="7"/>
  <c r="Z171" i="7"/>
  <c r="X171" i="7"/>
  <c r="W171" i="7"/>
  <c r="R171" i="7"/>
  <c r="P171" i="7"/>
  <c r="O171" i="7"/>
  <c r="J171" i="7"/>
  <c r="H171" i="7"/>
  <c r="G171" i="7"/>
  <c r="AH170" i="7"/>
  <c r="AF170" i="7"/>
  <c r="AE170" i="7"/>
  <c r="Z170" i="7"/>
  <c r="X170" i="7"/>
  <c r="W170" i="7"/>
  <c r="R170" i="7"/>
  <c r="P170" i="7"/>
  <c r="O170" i="7"/>
  <c r="J170" i="7"/>
  <c r="H170" i="7"/>
  <c r="G170" i="7"/>
  <c r="AH169" i="7"/>
  <c r="AF169" i="7"/>
  <c r="AE169" i="7"/>
  <c r="Z169" i="7"/>
  <c r="X169" i="7"/>
  <c r="W169" i="7"/>
  <c r="R169" i="7"/>
  <c r="P169" i="7"/>
  <c r="O169" i="7"/>
  <c r="J169" i="7"/>
  <c r="H169" i="7"/>
  <c r="G169" i="7"/>
  <c r="AH168" i="7"/>
  <c r="AF168" i="7"/>
  <c r="AE168" i="7"/>
  <c r="Z168" i="7"/>
  <c r="X168" i="7"/>
  <c r="W168" i="7"/>
  <c r="R168" i="7"/>
  <c r="P168" i="7"/>
  <c r="O168" i="7"/>
  <c r="J168" i="7"/>
  <c r="H168" i="7"/>
  <c r="G168" i="7"/>
  <c r="AH167" i="7"/>
  <c r="AF167" i="7"/>
  <c r="AE167" i="7"/>
  <c r="Z167" i="7"/>
  <c r="X167" i="7"/>
  <c r="W167" i="7"/>
  <c r="R167" i="7"/>
  <c r="P167" i="7"/>
  <c r="O167" i="7"/>
  <c r="J167" i="7"/>
  <c r="H167" i="7"/>
  <c r="G167" i="7"/>
  <c r="AH166" i="7"/>
  <c r="AF166" i="7"/>
  <c r="AE166" i="7"/>
  <c r="Z166" i="7"/>
  <c r="X166" i="7"/>
  <c r="W166" i="7"/>
  <c r="R166" i="7"/>
  <c r="P166" i="7"/>
  <c r="O166" i="7"/>
  <c r="J166" i="7"/>
  <c r="H166" i="7"/>
  <c r="G166" i="7"/>
  <c r="AH165" i="7"/>
  <c r="AF165" i="7"/>
  <c r="AE165" i="7"/>
  <c r="Z165" i="7"/>
  <c r="X165" i="7"/>
  <c r="W165" i="7"/>
  <c r="R165" i="7"/>
  <c r="P165" i="7"/>
  <c r="O165" i="7"/>
  <c r="J165" i="7"/>
  <c r="H165" i="7"/>
  <c r="G165" i="7"/>
  <c r="AH164" i="7"/>
  <c r="AF164" i="7"/>
  <c r="AE164" i="7"/>
  <c r="Z164" i="7"/>
  <c r="X164" i="7"/>
  <c r="W164" i="7"/>
  <c r="R164" i="7"/>
  <c r="P164" i="7"/>
  <c r="O164" i="7"/>
  <c r="J164" i="7"/>
  <c r="H164" i="7"/>
  <c r="G164" i="7"/>
  <c r="AH163" i="7"/>
  <c r="AF163" i="7"/>
  <c r="AE163" i="7"/>
  <c r="Z163" i="7"/>
  <c r="X163" i="7"/>
  <c r="W163" i="7"/>
  <c r="R163" i="7"/>
  <c r="P163" i="7"/>
  <c r="O163" i="7"/>
  <c r="J163" i="7"/>
  <c r="H163" i="7"/>
  <c r="G163" i="7"/>
  <c r="AH162" i="7"/>
  <c r="AF162" i="7"/>
  <c r="AE162" i="7"/>
  <c r="Z162" i="7"/>
  <c r="X162" i="7"/>
  <c r="W162" i="7"/>
  <c r="R162" i="7"/>
  <c r="P162" i="7"/>
  <c r="O162" i="7"/>
  <c r="J162" i="7"/>
  <c r="H162" i="7"/>
  <c r="G162" i="7"/>
  <c r="AH161" i="7"/>
  <c r="AF161" i="7"/>
  <c r="AE161" i="7"/>
  <c r="Z161" i="7"/>
  <c r="X161" i="7"/>
  <c r="W161" i="7"/>
  <c r="R161" i="7"/>
  <c r="P161" i="7"/>
  <c r="O161" i="7"/>
  <c r="J161" i="7"/>
  <c r="H161" i="7"/>
  <c r="G161" i="7"/>
  <c r="AH160" i="7"/>
  <c r="AF160" i="7"/>
  <c r="AE160" i="7"/>
  <c r="Z160" i="7"/>
  <c r="X160" i="7"/>
  <c r="W160" i="7"/>
  <c r="R160" i="7"/>
  <c r="P160" i="7"/>
  <c r="O160" i="7"/>
  <c r="J160" i="7"/>
  <c r="H160" i="7"/>
  <c r="G160" i="7"/>
  <c r="AH159" i="7"/>
  <c r="AF159" i="7"/>
  <c r="AE159" i="7"/>
  <c r="Z159" i="7"/>
  <c r="X159" i="7"/>
  <c r="W159" i="7"/>
  <c r="R159" i="7"/>
  <c r="P159" i="7"/>
  <c r="O159" i="7"/>
  <c r="J159" i="7"/>
  <c r="H159" i="7"/>
  <c r="G159" i="7"/>
  <c r="AH158" i="7"/>
  <c r="AF158" i="7"/>
  <c r="AE158" i="7"/>
  <c r="Z158" i="7"/>
  <c r="X158" i="7"/>
  <c r="W158" i="7"/>
  <c r="R158" i="7"/>
  <c r="P158" i="7"/>
  <c r="O158" i="7"/>
  <c r="J158" i="7"/>
  <c r="H158" i="7"/>
  <c r="G158" i="7"/>
  <c r="AH157" i="7"/>
  <c r="AF157" i="7"/>
  <c r="AE157" i="7"/>
  <c r="Z157" i="7"/>
  <c r="X157" i="7"/>
  <c r="W157" i="7"/>
  <c r="R157" i="7"/>
  <c r="P157" i="7"/>
  <c r="O157" i="7"/>
  <c r="J157" i="7"/>
  <c r="H157" i="7"/>
  <c r="G157" i="7"/>
  <c r="AH156" i="7"/>
  <c r="AF156" i="7"/>
  <c r="AE156" i="7"/>
  <c r="Z156" i="7"/>
  <c r="X156" i="7"/>
  <c r="W156" i="7"/>
  <c r="R156" i="7"/>
  <c r="P156" i="7"/>
  <c r="O156" i="7"/>
  <c r="J156" i="7"/>
  <c r="H156" i="7"/>
  <c r="G156" i="7"/>
  <c r="AH155" i="7"/>
  <c r="AF155" i="7"/>
  <c r="AE155" i="7"/>
  <c r="Z155" i="7"/>
  <c r="X155" i="7"/>
  <c r="W155" i="7"/>
  <c r="R155" i="7"/>
  <c r="P155" i="7"/>
  <c r="O155" i="7"/>
  <c r="J155" i="7"/>
  <c r="H155" i="7"/>
  <c r="G155" i="7"/>
  <c r="AH154" i="7"/>
  <c r="AF154" i="7"/>
  <c r="AE154" i="7"/>
  <c r="Z154" i="7"/>
  <c r="X154" i="7"/>
  <c r="W154" i="7"/>
  <c r="R154" i="7"/>
  <c r="P154" i="7"/>
  <c r="O154" i="7"/>
  <c r="J154" i="7"/>
  <c r="H154" i="7"/>
  <c r="G154" i="7"/>
  <c r="AH153" i="7"/>
  <c r="AF153" i="7"/>
  <c r="AE153" i="7"/>
  <c r="Z153" i="7"/>
  <c r="X153" i="7"/>
  <c r="W153" i="7"/>
  <c r="R153" i="7"/>
  <c r="P153" i="7"/>
  <c r="O153" i="7"/>
  <c r="J153" i="7"/>
  <c r="H153" i="7"/>
  <c r="G153" i="7"/>
  <c r="AH152" i="7"/>
  <c r="AF152" i="7"/>
  <c r="AE152" i="7"/>
  <c r="Z152" i="7"/>
  <c r="X152" i="7"/>
  <c r="W152" i="7"/>
  <c r="R152" i="7"/>
  <c r="P152" i="7"/>
  <c r="O152" i="7"/>
  <c r="J152" i="7"/>
  <c r="H152" i="7"/>
  <c r="G152" i="7"/>
  <c r="AH151" i="7"/>
  <c r="AF151" i="7"/>
  <c r="AE151" i="7"/>
  <c r="Z151" i="7"/>
  <c r="X151" i="7"/>
  <c r="W151" i="7"/>
  <c r="R151" i="7"/>
  <c r="P151" i="7"/>
  <c r="O151" i="7"/>
  <c r="J151" i="7"/>
  <c r="H151" i="7"/>
  <c r="G151" i="7"/>
  <c r="AH150" i="7"/>
  <c r="AF150" i="7"/>
  <c r="AE150" i="7"/>
  <c r="Z150" i="7"/>
  <c r="X150" i="7"/>
  <c r="W150" i="7"/>
  <c r="R150" i="7"/>
  <c r="P150" i="7"/>
  <c r="O150" i="7"/>
  <c r="J150" i="7"/>
  <c r="H150" i="7"/>
  <c r="G150" i="7"/>
  <c r="AH149" i="7"/>
  <c r="AF149" i="7"/>
  <c r="AE149" i="7"/>
  <c r="Z149" i="7"/>
  <c r="X149" i="7"/>
  <c r="W149" i="7"/>
  <c r="R149" i="7"/>
  <c r="P149" i="7"/>
  <c r="O149" i="7"/>
  <c r="J149" i="7"/>
  <c r="H149" i="7"/>
  <c r="G149" i="7"/>
  <c r="AH148" i="7"/>
  <c r="AF148" i="7"/>
  <c r="AE148" i="7"/>
  <c r="Z148" i="7"/>
  <c r="X148" i="7"/>
  <c r="W148" i="7"/>
  <c r="R148" i="7"/>
  <c r="P148" i="7"/>
  <c r="O148" i="7"/>
  <c r="J148" i="7"/>
  <c r="H148" i="7"/>
  <c r="G148" i="7"/>
  <c r="AH147" i="7"/>
  <c r="AF147" i="7"/>
  <c r="AE147" i="7"/>
  <c r="Z147" i="7"/>
  <c r="X147" i="7"/>
  <c r="W147" i="7"/>
  <c r="R147" i="7"/>
  <c r="P147" i="7"/>
  <c r="O147" i="7"/>
  <c r="J147" i="7"/>
  <c r="H147" i="7"/>
  <c r="G147" i="7"/>
  <c r="AH146" i="7"/>
  <c r="AF146" i="7"/>
  <c r="AE146" i="7"/>
  <c r="Z146" i="7"/>
  <c r="X146" i="7"/>
  <c r="W146" i="7"/>
  <c r="R146" i="7"/>
  <c r="P146" i="7"/>
  <c r="O146" i="7"/>
  <c r="J146" i="7"/>
  <c r="H146" i="7"/>
  <c r="G146" i="7"/>
  <c r="AH145" i="7"/>
  <c r="AF145" i="7"/>
  <c r="AE145" i="7"/>
  <c r="Z145" i="7"/>
  <c r="X145" i="7"/>
  <c r="W145" i="7"/>
  <c r="R145" i="7"/>
  <c r="P145" i="7"/>
  <c r="O145" i="7"/>
  <c r="J145" i="7"/>
  <c r="H145" i="7"/>
  <c r="G145" i="7"/>
  <c r="AH144" i="7"/>
  <c r="AF144" i="7"/>
  <c r="AE144" i="7"/>
  <c r="Z144" i="7"/>
  <c r="X144" i="7"/>
  <c r="W144" i="7"/>
  <c r="R144" i="7"/>
  <c r="P144" i="7"/>
  <c r="O144" i="7"/>
  <c r="J144" i="7"/>
  <c r="H144" i="7"/>
  <c r="G144" i="7"/>
  <c r="AH143" i="7"/>
  <c r="AF143" i="7"/>
  <c r="AE143" i="7"/>
  <c r="Z143" i="7"/>
  <c r="X143" i="7"/>
  <c r="W143" i="7"/>
  <c r="R143" i="7"/>
  <c r="P143" i="7"/>
  <c r="O143" i="7"/>
  <c r="J143" i="7"/>
  <c r="H143" i="7"/>
  <c r="G143" i="7"/>
  <c r="AH142" i="7"/>
  <c r="AF142" i="7"/>
  <c r="AE142" i="7"/>
  <c r="Z142" i="7"/>
  <c r="X142" i="7"/>
  <c r="W142" i="7"/>
  <c r="R142" i="7"/>
  <c r="P142" i="7"/>
  <c r="O142" i="7"/>
  <c r="J142" i="7"/>
  <c r="H142" i="7"/>
  <c r="G142" i="7"/>
  <c r="AH141" i="7"/>
  <c r="AF141" i="7"/>
  <c r="AE141" i="7"/>
  <c r="Z141" i="7"/>
  <c r="X141" i="7"/>
  <c r="W141" i="7"/>
  <c r="R141" i="7"/>
  <c r="P141" i="7"/>
  <c r="O141" i="7"/>
  <c r="J141" i="7"/>
  <c r="H141" i="7"/>
  <c r="G141" i="7"/>
  <c r="AH140" i="7"/>
  <c r="AF140" i="7"/>
  <c r="AE140" i="7"/>
  <c r="Z140" i="7"/>
  <c r="X140" i="7"/>
  <c r="W140" i="7"/>
  <c r="R140" i="7"/>
  <c r="P140" i="7"/>
  <c r="O140" i="7"/>
  <c r="J140" i="7"/>
  <c r="H140" i="7"/>
  <c r="G140" i="7"/>
  <c r="AH139" i="7"/>
  <c r="AF139" i="7"/>
  <c r="AE139" i="7"/>
  <c r="Z139" i="7"/>
  <c r="X139" i="7"/>
  <c r="W139" i="7"/>
  <c r="R139" i="7"/>
  <c r="P139" i="7"/>
  <c r="O139" i="7"/>
  <c r="J139" i="7"/>
  <c r="H139" i="7"/>
  <c r="G139" i="7"/>
  <c r="AH138" i="7"/>
  <c r="AF138" i="7"/>
  <c r="AE138" i="7"/>
  <c r="Z138" i="7"/>
  <c r="X138" i="7"/>
  <c r="W138" i="7"/>
  <c r="R138" i="7"/>
  <c r="P138" i="7"/>
  <c r="O138" i="7"/>
  <c r="J138" i="7"/>
  <c r="H138" i="7"/>
  <c r="G138" i="7"/>
  <c r="AH137" i="7"/>
  <c r="AF137" i="7"/>
  <c r="AE137" i="7"/>
  <c r="Z137" i="7"/>
  <c r="X137" i="7"/>
  <c r="W137" i="7"/>
  <c r="R137" i="7"/>
  <c r="P137" i="7"/>
  <c r="O137" i="7"/>
  <c r="J137" i="7"/>
  <c r="H137" i="7"/>
  <c r="G137" i="7"/>
  <c r="AH136" i="7"/>
  <c r="AF136" i="7"/>
  <c r="AE136" i="7"/>
  <c r="Z136" i="7"/>
  <c r="X136" i="7"/>
  <c r="W136" i="7"/>
  <c r="R136" i="7"/>
  <c r="P136" i="7"/>
  <c r="O136" i="7"/>
  <c r="J136" i="7"/>
  <c r="H136" i="7"/>
  <c r="G136" i="7"/>
  <c r="AH135" i="7"/>
  <c r="AF135" i="7"/>
  <c r="AE135" i="7"/>
  <c r="Z135" i="7"/>
  <c r="X135" i="7"/>
  <c r="W135" i="7"/>
  <c r="R135" i="7"/>
  <c r="P135" i="7"/>
  <c r="O135" i="7"/>
  <c r="J135" i="7"/>
  <c r="H135" i="7"/>
  <c r="G135" i="7"/>
  <c r="AH134" i="7"/>
  <c r="AF134" i="7"/>
  <c r="AE134" i="7"/>
  <c r="Z134" i="7"/>
  <c r="X134" i="7"/>
  <c r="W134" i="7"/>
  <c r="R134" i="7"/>
  <c r="P134" i="7"/>
  <c r="O134" i="7"/>
  <c r="J134" i="7"/>
  <c r="H134" i="7"/>
  <c r="G134" i="7"/>
  <c r="AH133" i="7"/>
  <c r="AF133" i="7"/>
  <c r="AE133" i="7"/>
  <c r="Z133" i="7"/>
  <c r="X133" i="7"/>
  <c r="W133" i="7"/>
  <c r="R133" i="7"/>
  <c r="P133" i="7"/>
  <c r="O133" i="7"/>
  <c r="J133" i="7"/>
  <c r="H133" i="7"/>
  <c r="G133" i="7"/>
  <c r="AH132" i="7"/>
  <c r="AF132" i="7"/>
  <c r="AE132" i="7"/>
  <c r="Z132" i="7"/>
  <c r="X132" i="7"/>
  <c r="W132" i="7"/>
  <c r="R132" i="7"/>
  <c r="P132" i="7"/>
  <c r="O132" i="7"/>
  <c r="J132" i="7"/>
  <c r="H132" i="7"/>
  <c r="G132" i="7"/>
  <c r="AH131" i="7"/>
  <c r="AF131" i="7"/>
  <c r="AE131" i="7"/>
  <c r="Z131" i="7"/>
  <c r="X131" i="7"/>
  <c r="W131" i="7"/>
  <c r="R131" i="7"/>
  <c r="P131" i="7"/>
  <c r="O131" i="7"/>
  <c r="J131" i="7"/>
  <c r="H131" i="7"/>
  <c r="G131" i="7"/>
  <c r="AH130" i="7"/>
  <c r="AF130" i="7"/>
  <c r="AE130" i="7"/>
  <c r="Z130" i="7"/>
  <c r="X130" i="7"/>
  <c r="W130" i="7"/>
  <c r="R130" i="7"/>
  <c r="P130" i="7"/>
  <c r="O130" i="7"/>
  <c r="J130" i="7"/>
  <c r="H130" i="7"/>
  <c r="G130" i="7"/>
  <c r="AH129" i="7"/>
  <c r="AF129" i="7"/>
  <c r="AE129" i="7"/>
  <c r="Z129" i="7"/>
  <c r="X129" i="7"/>
  <c r="W129" i="7"/>
  <c r="R129" i="7"/>
  <c r="P129" i="7"/>
  <c r="O129" i="7"/>
  <c r="J129" i="7"/>
  <c r="H129" i="7"/>
  <c r="G129" i="7"/>
  <c r="AH128" i="7"/>
  <c r="AF128" i="7"/>
  <c r="AE128" i="7"/>
  <c r="Z128" i="7"/>
  <c r="X128" i="7"/>
  <c r="W128" i="7"/>
  <c r="R128" i="7"/>
  <c r="P128" i="7"/>
  <c r="O128" i="7"/>
  <c r="J128" i="7"/>
  <c r="H128" i="7"/>
  <c r="G128" i="7"/>
  <c r="AH127" i="7"/>
  <c r="AF127" i="7"/>
  <c r="AE127" i="7"/>
  <c r="Z127" i="7"/>
  <c r="X127" i="7"/>
  <c r="W127" i="7"/>
  <c r="R127" i="7"/>
  <c r="P127" i="7"/>
  <c r="O127" i="7"/>
  <c r="J127" i="7"/>
  <c r="H127" i="7"/>
  <c r="G127" i="7"/>
  <c r="AH126" i="7"/>
  <c r="AF126" i="7"/>
  <c r="AE126" i="7"/>
  <c r="Z126" i="7"/>
  <c r="X126" i="7"/>
  <c r="W126" i="7"/>
  <c r="R126" i="7"/>
  <c r="P126" i="7"/>
  <c r="O126" i="7"/>
  <c r="J126" i="7"/>
  <c r="H126" i="7"/>
  <c r="G126" i="7"/>
  <c r="AH125" i="7"/>
  <c r="AF125" i="7"/>
  <c r="AE125" i="7"/>
  <c r="Z125" i="7"/>
  <c r="X125" i="7"/>
  <c r="W125" i="7"/>
  <c r="R125" i="7"/>
  <c r="P125" i="7"/>
  <c r="O125" i="7"/>
  <c r="J125" i="7"/>
  <c r="H125" i="7"/>
  <c r="G125" i="7"/>
  <c r="AH124" i="7"/>
  <c r="AF124" i="7"/>
  <c r="AE124" i="7"/>
  <c r="Z124" i="7"/>
  <c r="X124" i="7"/>
  <c r="W124" i="7"/>
  <c r="R124" i="7"/>
  <c r="P124" i="7"/>
  <c r="O124" i="7"/>
  <c r="J124" i="7"/>
  <c r="H124" i="7"/>
  <c r="G124" i="7"/>
  <c r="AH123" i="7"/>
  <c r="AF123" i="7"/>
  <c r="AE123" i="7"/>
  <c r="Z123" i="7"/>
  <c r="X123" i="7"/>
  <c r="W123" i="7"/>
  <c r="R123" i="7"/>
  <c r="P123" i="7"/>
  <c r="O123" i="7"/>
  <c r="J123" i="7"/>
  <c r="H123" i="7"/>
  <c r="G123" i="7"/>
  <c r="AH122" i="7"/>
  <c r="AF122" i="7"/>
  <c r="AE122" i="7"/>
  <c r="Z122" i="7"/>
  <c r="X122" i="7"/>
  <c r="W122" i="7"/>
  <c r="R122" i="7"/>
  <c r="P122" i="7"/>
  <c r="O122" i="7"/>
  <c r="J122" i="7"/>
  <c r="H122" i="7"/>
  <c r="G122" i="7"/>
  <c r="AH121" i="7"/>
  <c r="AF121" i="7"/>
  <c r="AE121" i="7"/>
  <c r="Z121" i="7"/>
  <c r="X121" i="7"/>
  <c r="W121" i="7"/>
  <c r="R121" i="7"/>
  <c r="P121" i="7"/>
  <c r="O121" i="7"/>
  <c r="J121" i="7"/>
  <c r="H121" i="7"/>
  <c r="G121" i="7"/>
  <c r="AH120" i="7"/>
  <c r="AF120" i="7"/>
  <c r="AE120" i="7"/>
  <c r="Z120" i="7"/>
  <c r="X120" i="7"/>
  <c r="W120" i="7"/>
  <c r="R120" i="7"/>
  <c r="P120" i="7"/>
  <c r="O120" i="7"/>
  <c r="J120" i="7"/>
  <c r="H120" i="7"/>
  <c r="G120" i="7"/>
  <c r="AH119" i="7"/>
  <c r="AF119" i="7"/>
  <c r="AE119" i="7"/>
  <c r="Z119" i="7"/>
  <c r="X119" i="7"/>
  <c r="W119" i="7"/>
  <c r="R119" i="7"/>
  <c r="P119" i="7"/>
  <c r="O119" i="7"/>
  <c r="J119" i="7"/>
  <c r="H119" i="7"/>
  <c r="G119" i="7"/>
  <c r="AH118" i="7"/>
  <c r="AF118" i="7"/>
  <c r="AE118" i="7"/>
  <c r="Z118" i="7"/>
  <c r="X118" i="7"/>
  <c r="W118" i="7"/>
  <c r="R118" i="7"/>
  <c r="P118" i="7"/>
  <c r="O118" i="7"/>
  <c r="J118" i="7"/>
  <c r="H118" i="7"/>
  <c r="G118" i="7"/>
  <c r="AH117" i="7"/>
  <c r="AF117" i="7"/>
  <c r="AE117" i="7"/>
  <c r="Z117" i="7"/>
  <c r="X117" i="7"/>
  <c r="W117" i="7"/>
  <c r="R117" i="7"/>
  <c r="P117" i="7"/>
  <c r="O117" i="7"/>
  <c r="J117" i="7"/>
  <c r="H117" i="7"/>
  <c r="G117" i="7"/>
  <c r="AH116" i="7"/>
  <c r="AF116" i="7"/>
  <c r="AE116" i="7"/>
  <c r="Z116" i="7"/>
  <c r="X116" i="7"/>
  <c r="W116" i="7"/>
  <c r="R116" i="7"/>
  <c r="P116" i="7"/>
  <c r="O116" i="7"/>
  <c r="J116" i="7"/>
  <c r="H116" i="7"/>
  <c r="G116" i="7"/>
  <c r="AH115" i="7"/>
  <c r="AF115" i="7"/>
  <c r="AE115" i="7"/>
  <c r="Z115" i="7"/>
  <c r="X115" i="7"/>
  <c r="W115" i="7"/>
  <c r="R115" i="7"/>
  <c r="P115" i="7"/>
  <c r="O115" i="7"/>
  <c r="J115" i="7"/>
  <c r="H115" i="7"/>
  <c r="G115" i="7"/>
  <c r="AH114" i="7"/>
  <c r="AF114" i="7"/>
  <c r="AE114" i="7"/>
  <c r="Z114" i="7"/>
  <c r="X114" i="7"/>
  <c r="W114" i="7"/>
  <c r="R114" i="7"/>
  <c r="P114" i="7"/>
  <c r="O114" i="7"/>
  <c r="J114" i="7"/>
  <c r="H114" i="7"/>
  <c r="G114" i="7"/>
  <c r="AH113" i="7"/>
  <c r="AF113" i="7"/>
  <c r="AE113" i="7"/>
  <c r="Z113" i="7"/>
  <c r="X113" i="7"/>
  <c r="W113" i="7"/>
  <c r="R113" i="7"/>
  <c r="P113" i="7"/>
  <c r="O113" i="7"/>
  <c r="J113" i="7"/>
  <c r="H113" i="7"/>
  <c r="G113" i="7"/>
  <c r="AH112" i="7"/>
  <c r="AF112" i="7"/>
  <c r="AE112" i="7"/>
  <c r="Z112" i="7"/>
  <c r="X112" i="7"/>
  <c r="W112" i="7"/>
  <c r="R112" i="7"/>
  <c r="P112" i="7"/>
  <c r="O112" i="7"/>
  <c r="J112" i="7"/>
  <c r="H112" i="7"/>
  <c r="G112" i="7"/>
  <c r="AH111" i="7"/>
  <c r="AF111" i="7"/>
  <c r="AE111" i="7"/>
  <c r="Z111" i="7"/>
  <c r="X111" i="7"/>
  <c r="W111" i="7"/>
  <c r="R111" i="7"/>
  <c r="P111" i="7"/>
  <c r="O111" i="7"/>
  <c r="J111" i="7"/>
  <c r="H111" i="7"/>
  <c r="G111" i="7"/>
  <c r="AH110" i="7"/>
  <c r="AF110" i="7"/>
  <c r="AE110" i="7"/>
  <c r="Z110" i="7"/>
  <c r="X110" i="7"/>
  <c r="W110" i="7"/>
  <c r="R110" i="7"/>
  <c r="P110" i="7"/>
  <c r="O110" i="7"/>
  <c r="J110" i="7"/>
  <c r="H110" i="7"/>
  <c r="G110" i="7"/>
  <c r="AH109" i="7"/>
  <c r="AF109" i="7"/>
  <c r="AE109" i="7"/>
  <c r="Z109" i="7"/>
  <c r="X109" i="7"/>
  <c r="W109" i="7"/>
  <c r="R109" i="7"/>
  <c r="P109" i="7"/>
  <c r="O109" i="7"/>
  <c r="J109" i="7"/>
  <c r="H109" i="7"/>
  <c r="G109" i="7"/>
  <c r="AH108" i="7"/>
  <c r="AF108" i="7"/>
  <c r="AE108" i="7"/>
  <c r="Z108" i="7"/>
  <c r="X108" i="7"/>
  <c r="W108" i="7"/>
  <c r="R108" i="7"/>
  <c r="P108" i="7"/>
  <c r="O108" i="7"/>
  <c r="J108" i="7"/>
  <c r="H108" i="7"/>
  <c r="G108" i="7"/>
  <c r="AH107" i="7"/>
  <c r="AF107" i="7"/>
  <c r="AE107" i="7"/>
  <c r="Z107" i="7"/>
  <c r="X107" i="7"/>
  <c r="W107" i="7"/>
  <c r="R107" i="7"/>
  <c r="P107" i="7"/>
  <c r="O107" i="7"/>
  <c r="J107" i="7"/>
  <c r="H107" i="7"/>
  <c r="G107" i="7"/>
  <c r="AH106" i="7"/>
  <c r="AF106" i="7"/>
  <c r="AE106" i="7"/>
  <c r="Z106" i="7"/>
  <c r="X106" i="7"/>
  <c r="W106" i="7"/>
  <c r="R106" i="7"/>
  <c r="P106" i="7"/>
  <c r="O106" i="7"/>
  <c r="J106" i="7"/>
  <c r="H106" i="7"/>
  <c r="G106" i="7"/>
  <c r="AH105" i="7"/>
  <c r="AF105" i="7"/>
  <c r="AE105" i="7"/>
  <c r="Z105" i="7"/>
  <c r="X105" i="7"/>
  <c r="W105" i="7"/>
  <c r="R105" i="7"/>
  <c r="P105" i="7"/>
  <c r="O105" i="7"/>
  <c r="J105" i="7"/>
  <c r="H105" i="7"/>
  <c r="G105" i="7"/>
  <c r="AH104" i="7"/>
  <c r="AF104" i="7"/>
  <c r="AE104" i="7"/>
  <c r="Z104" i="7"/>
  <c r="X104" i="7"/>
  <c r="W104" i="7"/>
  <c r="R104" i="7"/>
  <c r="P104" i="7"/>
  <c r="O104" i="7"/>
  <c r="J104" i="7"/>
  <c r="H104" i="7"/>
  <c r="G104" i="7"/>
  <c r="AH103" i="7"/>
  <c r="AF103" i="7"/>
  <c r="AE103" i="7"/>
  <c r="Z103" i="7"/>
  <c r="X103" i="7"/>
  <c r="W103" i="7"/>
  <c r="R103" i="7"/>
  <c r="P103" i="7"/>
  <c r="O103" i="7"/>
  <c r="J103" i="7"/>
  <c r="H103" i="7"/>
  <c r="G103" i="7"/>
  <c r="AH102" i="7"/>
  <c r="AF102" i="7"/>
  <c r="AE102" i="7"/>
  <c r="Z102" i="7"/>
  <c r="X102" i="7"/>
  <c r="W102" i="7"/>
  <c r="R102" i="7"/>
  <c r="P102" i="7"/>
  <c r="O102" i="7"/>
  <c r="J102" i="7"/>
  <c r="H102" i="7"/>
  <c r="G102" i="7"/>
  <c r="AH101" i="7"/>
  <c r="AF101" i="7"/>
  <c r="AE101" i="7"/>
  <c r="Z101" i="7"/>
  <c r="X101" i="7"/>
  <c r="W101" i="7"/>
  <c r="R101" i="7"/>
  <c r="P101" i="7"/>
  <c r="O101" i="7"/>
  <c r="J101" i="7"/>
  <c r="H101" i="7"/>
  <c r="G101" i="7"/>
  <c r="AH100" i="7"/>
  <c r="AF100" i="7"/>
  <c r="AE100" i="7"/>
  <c r="Z100" i="7"/>
  <c r="X100" i="7"/>
  <c r="W100" i="7"/>
  <c r="R100" i="7"/>
  <c r="P100" i="7"/>
  <c r="O100" i="7"/>
  <c r="J100" i="7"/>
  <c r="H100" i="7"/>
  <c r="G100" i="7"/>
  <c r="AH99" i="7"/>
  <c r="AF99" i="7"/>
  <c r="AE99" i="7"/>
  <c r="Z99" i="7"/>
  <c r="X99" i="7"/>
  <c r="W99" i="7"/>
  <c r="R99" i="7"/>
  <c r="P99" i="7"/>
  <c r="O99" i="7"/>
  <c r="J99" i="7"/>
  <c r="H99" i="7"/>
  <c r="G99" i="7"/>
  <c r="AH98" i="7"/>
  <c r="AF98" i="7"/>
  <c r="AE98" i="7"/>
  <c r="Z98" i="7"/>
  <c r="X98" i="7"/>
  <c r="W98" i="7"/>
  <c r="R98" i="7"/>
  <c r="P98" i="7"/>
  <c r="O98" i="7"/>
  <c r="J98" i="7"/>
  <c r="H98" i="7"/>
  <c r="G98" i="7"/>
  <c r="AH97" i="7"/>
  <c r="AF97" i="7"/>
  <c r="AE97" i="7"/>
  <c r="Z97" i="7"/>
  <c r="X97" i="7"/>
  <c r="W97" i="7"/>
  <c r="R97" i="7"/>
  <c r="P97" i="7"/>
  <c r="O97" i="7"/>
  <c r="J97" i="7"/>
  <c r="H97" i="7"/>
  <c r="G97" i="7"/>
  <c r="AH96" i="7"/>
  <c r="AF96" i="7"/>
  <c r="AE96" i="7"/>
  <c r="Z96" i="7"/>
  <c r="X96" i="7"/>
  <c r="W96" i="7"/>
  <c r="R96" i="7"/>
  <c r="P96" i="7"/>
  <c r="O96" i="7"/>
  <c r="J96" i="7"/>
  <c r="H96" i="7"/>
  <c r="G96" i="7"/>
  <c r="AH95" i="7"/>
  <c r="AF95" i="7"/>
  <c r="AE95" i="7"/>
  <c r="Z95" i="7"/>
  <c r="X95" i="7"/>
  <c r="W95" i="7"/>
  <c r="R95" i="7"/>
  <c r="P95" i="7"/>
  <c r="O95" i="7"/>
  <c r="J95" i="7"/>
  <c r="H95" i="7"/>
  <c r="G95" i="7"/>
  <c r="AH94" i="7"/>
  <c r="AF94" i="7"/>
  <c r="AL94" i="7" s="1"/>
  <c r="AE94" i="7"/>
  <c r="Z94" i="7"/>
  <c r="X94" i="7"/>
  <c r="W94" i="7"/>
  <c r="R94" i="7"/>
  <c r="P94" i="7"/>
  <c r="O94" i="7"/>
  <c r="J94" i="7"/>
  <c r="H94" i="7"/>
  <c r="G94" i="7"/>
  <c r="AH93" i="7"/>
  <c r="AF93" i="7"/>
  <c r="AE93" i="7"/>
  <c r="Z93" i="7"/>
  <c r="X93" i="7"/>
  <c r="W93" i="7"/>
  <c r="R93" i="7"/>
  <c r="P93" i="7"/>
  <c r="O93" i="7"/>
  <c r="J93" i="7"/>
  <c r="H93" i="7"/>
  <c r="G93" i="7"/>
  <c r="AH92" i="7"/>
  <c r="AF92" i="7"/>
  <c r="AE92" i="7"/>
  <c r="Z92" i="7"/>
  <c r="X92" i="7"/>
  <c r="W92" i="7"/>
  <c r="R92" i="7"/>
  <c r="P92" i="7"/>
  <c r="O92" i="7"/>
  <c r="J92" i="7"/>
  <c r="H92" i="7"/>
  <c r="G92" i="7"/>
  <c r="AH91" i="7"/>
  <c r="AF91" i="7"/>
  <c r="AE91" i="7"/>
  <c r="Z91" i="7"/>
  <c r="X91" i="7"/>
  <c r="W91" i="7"/>
  <c r="R91" i="7"/>
  <c r="P91" i="7"/>
  <c r="O91" i="7"/>
  <c r="J91" i="7"/>
  <c r="H91" i="7"/>
  <c r="G91" i="7"/>
  <c r="AH90" i="7"/>
  <c r="AF90" i="7"/>
  <c r="AE90" i="7"/>
  <c r="Z90" i="7"/>
  <c r="X90" i="7"/>
  <c r="W90" i="7"/>
  <c r="R90" i="7"/>
  <c r="P90" i="7"/>
  <c r="O90" i="7"/>
  <c r="J90" i="7"/>
  <c r="H90" i="7"/>
  <c r="G90" i="7"/>
  <c r="AH89" i="7"/>
  <c r="AF89" i="7"/>
  <c r="AE89" i="7"/>
  <c r="Z89" i="7"/>
  <c r="X89" i="7"/>
  <c r="W89" i="7"/>
  <c r="R89" i="7"/>
  <c r="P89" i="7"/>
  <c r="O89" i="7"/>
  <c r="J89" i="7"/>
  <c r="H89" i="7"/>
  <c r="G89" i="7"/>
  <c r="AH88" i="7"/>
  <c r="AF88" i="7"/>
  <c r="AE88" i="7"/>
  <c r="Z88" i="7"/>
  <c r="X88" i="7"/>
  <c r="W88" i="7"/>
  <c r="R88" i="7"/>
  <c r="P88" i="7"/>
  <c r="O88" i="7"/>
  <c r="J88" i="7"/>
  <c r="H88" i="7"/>
  <c r="G88" i="7"/>
  <c r="AH87" i="7"/>
  <c r="AF87" i="7"/>
  <c r="AE87" i="7"/>
  <c r="Z87" i="7"/>
  <c r="X87" i="7"/>
  <c r="W87" i="7"/>
  <c r="R87" i="7"/>
  <c r="P87" i="7"/>
  <c r="O87" i="7"/>
  <c r="J87" i="7"/>
  <c r="H87" i="7"/>
  <c r="G87" i="7"/>
  <c r="AH86" i="7"/>
  <c r="AF86" i="7"/>
  <c r="AE86" i="7"/>
  <c r="Z86" i="7"/>
  <c r="X86" i="7"/>
  <c r="W86" i="7"/>
  <c r="R86" i="7"/>
  <c r="P86" i="7"/>
  <c r="O86" i="7"/>
  <c r="J86" i="7"/>
  <c r="H86" i="7"/>
  <c r="G86" i="7"/>
  <c r="AH85" i="7"/>
  <c r="AF85" i="7"/>
  <c r="AE85" i="7"/>
  <c r="Z85" i="7"/>
  <c r="X85" i="7"/>
  <c r="W85" i="7"/>
  <c r="R85" i="7"/>
  <c r="P85" i="7"/>
  <c r="O85" i="7"/>
  <c r="J85" i="7"/>
  <c r="H85" i="7"/>
  <c r="G85" i="7"/>
  <c r="AH84" i="7"/>
  <c r="AF84" i="7"/>
  <c r="AE84" i="7"/>
  <c r="Z84" i="7"/>
  <c r="X84" i="7"/>
  <c r="W84" i="7"/>
  <c r="R84" i="7"/>
  <c r="P84" i="7"/>
  <c r="O84" i="7"/>
  <c r="J84" i="7"/>
  <c r="H84" i="7"/>
  <c r="G84" i="7"/>
  <c r="AH83" i="7"/>
  <c r="AF83" i="7"/>
  <c r="AE83" i="7"/>
  <c r="Z83" i="7"/>
  <c r="X83" i="7"/>
  <c r="W83" i="7"/>
  <c r="R83" i="7"/>
  <c r="P83" i="7"/>
  <c r="O83" i="7"/>
  <c r="J83" i="7"/>
  <c r="H83" i="7"/>
  <c r="G83" i="7"/>
  <c r="AH82" i="7"/>
  <c r="AF82" i="7"/>
  <c r="AE82" i="7"/>
  <c r="Z82" i="7"/>
  <c r="X82" i="7"/>
  <c r="W82" i="7"/>
  <c r="R82" i="7"/>
  <c r="P82" i="7"/>
  <c r="O82" i="7"/>
  <c r="J82" i="7"/>
  <c r="H82" i="7"/>
  <c r="G82" i="7"/>
  <c r="AH81" i="7"/>
  <c r="AF81" i="7"/>
  <c r="AE81" i="7"/>
  <c r="Z81" i="7"/>
  <c r="X81" i="7"/>
  <c r="W81" i="7"/>
  <c r="R81" i="7"/>
  <c r="P81" i="7"/>
  <c r="O81" i="7"/>
  <c r="J81" i="7"/>
  <c r="H81" i="7"/>
  <c r="G81" i="7"/>
  <c r="AH80" i="7"/>
  <c r="AF80" i="7"/>
  <c r="AE80" i="7"/>
  <c r="Z80" i="7"/>
  <c r="X80" i="7"/>
  <c r="W80" i="7"/>
  <c r="R80" i="7"/>
  <c r="P80" i="7"/>
  <c r="O80" i="7"/>
  <c r="J80" i="7"/>
  <c r="H80" i="7"/>
  <c r="G80" i="7"/>
  <c r="AH79" i="7"/>
  <c r="AF79" i="7"/>
  <c r="AE79" i="7"/>
  <c r="Z79" i="7"/>
  <c r="X79" i="7"/>
  <c r="W79" i="7"/>
  <c r="R79" i="7"/>
  <c r="P79" i="7"/>
  <c r="O79" i="7"/>
  <c r="J79" i="7"/>
  <c r="H79" i="7"/>
  <c r="G79" i="7"/>
  <c r="AH78" i="7"/>
  <c r="AF78" i="7"/>
  <c r="AE78" i="7"/>
  <c r="Z78" i="7"/>
  <c r="X78" i="7"/>
  <c r="W78" i="7"/>
  <c r="R78" i="7"/>
  <c r="P78" i="7"/>
  <c r="O78" i="7"/>
  <c r="J78" i="7"/>
  <c r="H78" i="7"/>
  <c r="G78" i="7"/>
  <c r="AH77" i="7"/>
  <c r="AF77" i="7"/>
  <c r="AE77" i="7"/>
  <c r="Z77" i="7"/>
  <c r="X77" i="7"/>
  <c r="W77" i="7"/>
  <c r="R77" i="7"/>
  <c r="P77" i="7"/>
  <c r="O77" i="7"/>
  <c r="J77" i="7"/>
  <c r="H77" i="7"/>
  <c r="G77" i="7"/>
  <c r="AH76" i="7"/>
  <c r="AF76" i="7"/>
  <c r="AE76" i="7"/>
  <c r="Z76" i="7"/>
  <c r="X76" i="7"/>
  <c r="W76" i="7"/>
  <c r="R76" i="7"/>
  <c r="P76" i="7"/>
  <c r="O76" i="7"/>
  <c r="J76" i="7"/>
  <c r="H76" i="7"/>
  <c r="G76" i="7"/>
  <c r="AH75" i="7"/>
  <c r="AF75" i="7"/>
  <c r="AE75" i="7"/>
  <c r="Z75" i="7"/>
  <c r="X75" i="7"/>
  <c r="W75" i="7"/>
  <c r="R75" i="7"/>
  <c r="P75" i="7"/>
  <c r="O75" i="7"/>
  <c r="J75" i="7"/>
  <c r="H75" i="7"/>
  <c r="G75" i="7"/>
  <c r="AH74" i="7"/>
  <c r="AF74" i="7"/>
  <c r="AE74" i="7"/>
  <c r="Z74" i="7"/>
  <c r="X74" i="7"/>
  <c r="W74" i="7"/>
  <c r="R74" i="7"/>
  <c r="P74" i="7"/>
  <c r="O74" i="7"/>
  <c r="J74" i="7"/>
  <c r="H74" i="7"/>
  <c r="G74" i="7"/>
  <c r="AH73" i="7"/>
  <c r="AF73" i="7"/>
  <c r="AE73" i="7"/>
  <c r="Z73" i="7"/>
  <c r="X73" i="7"/>
  <c r="W73" i="7"/>
  <c r="R73" i="7"/>
  <c r="P73" i="7"/>
  <c r="O73" i="7"/>
  <c r="J73" i="7"/>
  <c r="H73" i="7"/>
  <c r="G73" i="7"/>
  <c r="AH72" i="7"/>
  <c r="AF72" i="7"/>
  <c r="AE72" i="7"/>
  <c r="Z72" i="7"/>
  <c r="X72" i="7"/>
  <c r="W72" i="7"/>
  <c r="R72" i="7"/>
  <c r="P72" i="7"/>
  <c r="O72" i="7"/>
  <c r="J72" i="7"/>
  <c r="H72" i="7"/>
  <c r="G72" i="7"/>
  <c r="AH71" i="7"/>
  <c r="AF71" i="7"/>
  <c r="AE71" i="7"/>
  <c r="Z71" i="7"/>
  <c r="X71" i="7"/>
  <c r="W71" i="7"/>
  <c r="R71" i="7"/>
  <c r="P71" i="7"/>
  <c r="O71" i="7"/>
  <c r="J71" i="7"/>
  <c r="H71" i="7"/>
  <c r="G71" i="7"/>
  <c r="AH70" i="7"/>
  <c r="AF70" i="7"/>
  <c r="AE70" i="7"/>
  <c r="Z70" i="7"/>
  <c r="X70" i="7"/>
  <c r="W70" i="7"/>
  <c r="R70" i="7"/>
  <c r="P70" i="7"/>
  <c r="O70" i="7"/>
  <c r="J70" i="7"/>
  <c r="H70" i="7"/>
  <c r="G70" i="7"/>
  <c r="AH69" i="7"/>
  <c r="AF69" i="7"/>
  <c r="AE69" i="7"/>
  <c r="Z69" i="7"/>
  <c r="X69" i="7"/>
  <c r="W69" i="7"/>
  <c r="R69" i="7"/>
  <c r="P69" i="7"/>
  <c r="O69" i="7"/>
  <c r="J69" i="7"/>
  <c r="H69" i="7"/>
  <c r="G69" i="7"/>
  <c r="M34" i="7" l="1"/>
  <c r="AK169" i="7"/>
  <c r="AK171" i="7"/>
  <c r="AK175" i="7"/>
  <c r="AK179" i="7"/>
  <c r="AK181" i="7"/>
  <c r="AK185" i="7"/>
  <c r="AK187" i="7"/>
  <c r="AK191" i="7"/>
  <c r="AK193" i="7"/>
  <c r="AK197" i="7"/>
  <c r="AK201" i="7"/>
  <c r="AK203" i="7"/>
  <c r="AK205" i="7"/>
  <c r="AK236" i="7"/>
  <c r="AK242" i="7"/>
  <c r="AK244" i="7"/>
  <c r="AK246" i="7"/>
  <c r="AK248" i="7"/>
  <c r="AK252" i="7"/>
  <c r="AK256" i="7"/>
  <c r="AK258" i="7"/>
  <c r="AK121" i="7"/>
  <c r="AK133" i="7"/>
  <c r="AK137" i="7"/>
  <c r="AK139" i="7"/>
  <c r="AK141" i="7"/>
  <c r="AK143" i="7"/>
  <c r="AK149" i="7"/>
  <c r="AK153" i="7"/>
  <c r="AK155" i="7"/>
  <c r="AK159" i="7"/>
  <c r="AK165" i="7"/>
  <c r="AK167" i="7"/>
  <c r="AL268" i="7"/>
  <c r="AC33" i="7"/>
  <c r="AK70" i="7"/>
  <c r="AK74" i="7"/>
  <c r="AK76" i="7"/>
  <c r="AK78" i="7"/>
  <c r="AK80" i="7"/>
  <c r="AK82" i="7"/>
  <c r="AK84" i="7"/>
  <c r="AK86" i="7"/>
  <c r="AK88" i="7"/>
  <c r="AK90" i="7"/>
  <c r="AK92" i="7"/>
  <c r="AK96" i="7"/>
  <c r="AK98" i="7"/>
  <c r="AK100" i="7"/>
  <c r="U32" i="7"/>
  <c r="AK260" i="7"/>
  <c r="AK262" i="7"/>
  <c r="AK266" i="7"/>
  <c r="AK270" i="7"/>
  <c r="AK278" i="7"/>
  <c r="AK282" i="7"/>
  <c r="AK284" i="7"/>
  <c r="AK286" i="7"/>
  <c r="AK288" i="7"/>
  <c r="AK290" i="7"/>
  <c r="AK292" i="7"/>
  <c r="AK294" i="7"/>
  <c r="AK296" i="7"/>
  <c r="AK298" i="7"/>
  <c r="AK300" i="7"/>
  <c r="AK302" i="7"/>
  <c r="AK206" i="7"/>
  <c r="AK210" i="7"/>
  <c r="AK212" i="7"/>
  <c r="AK214" i="7"/>
  <c r="AK216" i="7"/>
  <c r="AK218" i="7"/>
  <c r="AK220" i="7"/>
  <c r="AK230" i="7"/>
  <c r="AK234" i="7"/>
  <c r="AK102" i="7"/>
  <c r="AK104" i="7"/>
  <c r="AK106" i="7"/>
  <c r="AK108" i="7"/>
  <c r="AK110" i="7"/>
  <c r="AK112" i="7"/>
  <c r="AK114" i="7"/>
  <c r="AK116" i="7"/>
  <c r="AK118" i="7"/>
  <c r="AK120" i="7"/>
  <c r="AK122" i="7"/>
  <c r="AK124" i="7"/>
  <c r="AK126" i="7"/>
  <c r="AK128" i="7"/>
  <c r="AK130" i="7"/>
  <c r="AK132" i="7"/>
  <c r="AK134" i="7"/>
  <c r="AK136" i="7"/>
  <c r="AK138" i="7"/>
  <c r="AK140" i="7"/>
  <c r="AK142" i="7"/>
  <c r="AK144" i="7"/>
  <c r="AK146" i="7"/>
  <c r="AK148" i="7"/>
  <c r="AK150" i="7"/>
  <c r="AK152" i="7"/>
  <c r="AK154" i="7"/>
  <c r="AK156" i="7"/>
  <c r="AK158" i="7"/>
  <c r="AK160" i="7"/>
  <c r="AK162" i="7"/>
  <c r="AK164" i="7"/>
  <c r="AK166" i="7"/>
  <c r="AK168" i="7"/>
  <c r="AK170" i="7"/>
  <c r="AK172" i="7"/>
  <c r="AK174" i="7"/>
  <c r="AK176" i="7"/>
  <c r="AK178" i="7"/>
  <c r="AK180" i="7"/>
  <c r="AK182" i="7"/>
  <c r="AK184" i="7"/>
  <c r="AK186" i="7"/>
  <c r="AK188" i="7"/>
  <c r="AK190" i="7"/>
  <c r="AK192" i="7"/>
  <c r="AK194" i="7"/>
  <c r="AK196" i="7"/>
  <c r="AK198" i="7"/>
  <c r="AK200" i="7"/>
  <c r="AK202" i="7"/>
  <c r="AK204" i="7"/>
  <c r="AK235" i="7"/>
  <c r="AK237" i="7"/>
  <c r="AK239" i="7"/>
  <c r="AK241" i="7"/>
  <c r="AK243" i="7"/>
  <c r="AK245" i="7"/>
  <c r="AK247" i="7"/>
  <c r="AK249" i="7"/>
  <c r="AK251" i="7"/>
  <c r="AK253" i="7"/>
  <c r="AK257" i="7"/>
  <c r="AK261" i="7"/>
  <c r="AK263" i="7"/>
  <c r="AK265" i="7"/>
  <c r="AK267" i="7"/>
  <c r="AK275" i="7"/>
  <c r="AK287" i="7"/>
  <c r="AK297" i="7"/>
  <c r="AK299" i="7"/>
  <c r="AK301" i="7"/>
  <c r="AK303" i="7"/>
  <c r="AK305" i="7"/>
  <c r="AK207" i="7"/>
  <c r="AK209" i="7"/>
  <c r="AK211" i="7"/>
  <c r="AK213" i="7"/>
  <c r="AK215" i="7"/>
  <c r="AK217" i="7"/>
  <c r="AK221" i="7"/>
  <c r="AK223" i="7"/>
  <c r="AK225" i="7"/>
  <c r="AK227" i="7"/>
  <c r="AK231" i="7"/>
  <c r="M33" i="7"/>
  <c r="AK33" i="7"/>
  <c r="M35" i="7"/>
  <c r="AK35" i="7"/>
  <c r="U33" i="7"/>
  <c r="AC34" i="7"/>
  <c r="AK32" i="7"/>
  <c r="AK34" i="7"/>
  <c r="AC14" i="7"/>
  <c r="M32" i="7"/>
  <c r="U34" i="7"/>
  <c r="U35" i="7"/>
  <c r="AC35" i="7"/>
  <c r="AL232" i="7"/>
  <c r="AL304" i="7"/>
  <c r="AC32" i="7"/>
  <c r="AK72" i="7"/>
  <c r="AK73" i="7"/>
  <c r="AK75" i="7"/>
  <c r="AK79" i="7"/>
  <c r="AK83" i="7"/>
  <c r="AK87" i="7"/>
  <c r="AK91" i="7"/>
  <c r="AK95" i="7"/>
  <c r="AK97" i="7"/>
  <c r="AK99" i="7"/>
  <c r="AK101" i="7"/>
  <c r="AK103" i="7"/>
  <c r="AK107" i="7"/>
  <c r="AK111" i="7"/>
  <c r="AK117" i="7"/>
  <c r="AK123" i="7"/>
  <c r="AK127" i="7"/>
  <c r="AK129" i="7"/>
  <c r="AK222" i="7"/>
  <c r="AK224" i="7"/>
  <c r="AK226" i="7"/>
  <c r="AK228" i="7"/>
  <c r="AK276" i="7"/>
  <c r="AK208" i="7"/>
  <c r="AC12" i="7"/>
  <c r="AK11" i="7"/>
  <c r="U13" i="7"/>
  <c r="AK94" i="7"/>
  <c r="AK295" i="7"/>
  <c r="U12" i="7"/>
  <c r="AK12" i="7"/>
  <c r="AK273" i="7"/>
  <c r="AK279" i="7"/>
  <c r="AK281" i="7"/>
  <c r="AK283" i="7"/>
  <c r="AK285" i="7"/>
  <c r="AK289" i="7"/>
  <c r="AK291" i="7"/>
  <c r="AK293" i="7"/>
  <c r="AK69" i="7"/>
  <c r="AK71" i="7"/>
  <c r="AK77" i="7"/>
  <c r="AK81" i="7"/>
  <c r="AK85" i="7"/>
  <c r="AK89" i="7"/>
  <c r="AK93" i="7"/>
  <c r="AK105" i="7"/>
  <c r="AK109" i="7"/>
  <c r="AK113" i="7"/>
  <c r="AK115" i="7"/>
  <c r="AK119" i="7"/>
  <c r="AK125" i="7"/>
  <c r="AK131" i="7"/>
  <c r="AK135" i="7"/>
  <c r="AK145" i="7"/>
  <c r="AK147" i="7"/>
  <c r="AK151" i="7"/>
  <c r="AK157" i="7"/>
  <c r="AK161" i="7"/>
  <c r="AK163" i="7"/>
  <c r="AK173" i="7"/>
  <c r="AK177" i="7"/>
  <c r="AK183" i="7"/>
  <c r="AK189" i="7"/>
  <c r="AK195" i="7"/>
  <c r="AK199" i="7"/>
  <c r="AK238" i="7"/>
  <c r="AK240" i="7"/>
  <c r="AK250" i="7"/>
  <c r="AK254" i="7"/>
  <c r="AK264" i="7"/>
  <c r="AK272" i="7"/>
  <c r="AK274" i="7"/>
  <c r="AK280" i="7"/>
  <c r="U14" i="7"/>
  <c r="AK14" i="7"/>
  <c r="AK255" i="7"/>
  <c r="AC11" i="7"/>
  <c r="AK13" i="7"/>
  <c r="AK269" i="7"/>
  <c r="U11" i="7"/>
  <c r="AC13" i="7"/>
  <c r="AL219" i="7"/>
  <c r="AK233" i="7"/>
  <c r="AK271" i="7"/>
  <c r="AK277" i="7"/>
  <c r="AK259" i="7"/>
  <c r="AK229" i="7"/>
  <c r="AX71" i="7" l="1"/>
  <c r="AX72" i="7"/>
  <c r="AX73" i="7"/>
  <c r="AX74" i="7"/>
  <c r="AX75" i="7"/>
  <c r="AX76" i="7"/>
  <c r="AX77" i="7"/>
  <c r="AX78" i="7"/>
  <c r="AX79" i="7"/>
  <c r="AX80" i="7"/>
  <c r="AX81" i="7"/>
  <c r="AX82" i="7"/>
  <c r="AX83" i="7"/>
  <c r="AX84" i="7"/>
  <c r="AX85" i="7"/>
  <c r="AX86" i="7"/>
  <c r="AX87" i="7"/>
  <c r="AX88" i="7"/>
  <c r="AX89" i="7"/>
  <c r="AX91" i="7"/>
  <c r="AX92" i="7"/>
  <c r="AX93" i="7"/>
  <c r="AX94" i="7"/>
  <c r="AX95" i="7"/>
  <c r="AX96" i="7"/>
  <c r="AX97" i="7"/>
  <c r="AX98" i="7"/>
  <c r="AX99" i="7"/>
  <c r="AX100" i="7"/>
  <c r="AX101" i="7"/>
  <c r="AX102" i="7"/>
  <c r="AX103" i="7"/>
  <c r="AX104" i="7"/>
  <c r="AX105" i="7"/>
  <c r="AX106" i="7"/>
  <c r="AX107" i="7"/>
  <c r="AX109" i="7"/>
  <c r="AX111" i="7"/>
  <c r="AX112" i="7"/>
  <c r="AX113" i="7"/>
  <c r="AX114" i="7"/>
  <c r="AX116" i="7"/>
  <c r="AX118" i="7"/>
  <c r="AX119" i="7"/>
  <c r="AX120" i="7"/>
  <c r="AX122" i="7"/>
  <c r="AX123" i="7"/>
  <c r="AX124" i="7"/>
  <c r="AX125" i="7"/>
  <c r="AX126" i="7"/>
  <c r="AX127" i="7"/>
  <c r="AX128" i="7"/>
  <c r="AX129" i="7"/>
  <c r="AX130" i="7"/>
  <c r="AX131" i="7"/>
  <c r="AX132" i="7"/>
  <c r="AX133" i="7"/>
  <c r="AX134" i="7"/>
  <c r="AX135" i="7"/>
  <c r="AX136" i="7"/>
  <c r="AX137" i="7"/>
  <c r="AX138" i="7"/>
  <c r="AX139" i="7"/>
  <c r="AX140" i="7"/>
  <c r="AX141" i="7"/>
  <c r="AX142" i="7"/>
  <c r="AX143" i="7"/>
  <c r="AX144" i="7"/>
  <c r="AX145" i="7"/>
  <c r="AX146" i="7"/>
  <c r="AX147" i="7"/>
  <c r="AX148" i="7"/>
  <c r="AX149" i="7"/>
  <c r="AX150" i="7"/>
  <c r="AX151" i="7"/>
  <c r="AX152" i="7"/>
  <c r="AX153" i="7"/>
  <c r="AX154" i="7"/>
  <c r="AX155" i="7"/>
  <c r="AX156" i="7"/>
  <c r="AX157" i="7"/>
  <c r="AX158" i="7"/>
  <c r="AX159" i="7"/>
  <c r="AX160" i="7"/>
  <c r="AX161" i="7"/>
  <c r="AX162" i="7"/>
  <c r="AX163" i="7"/>
  <c r="AX164" i="7"/>
  <c r="AX165" i="7"/>
  <c r="AX166" i="7"/>
  <c r="AX167" i="7"/>
  <c r="AX168" i="7"/>
  <c r="AX169" i="7"/>
  <c r="AX170" i="7"/>
  <c r="AX171" i="7"/>
  <c r="AX172" i="7"/>
  <c r="AX173" i="7"/>
  <c r="AX174" i="7"/>
  <c r="AX175" i="7"/>
  <c r="AX176" i="7"/>
  <c r="AX177" i="7"/>
  <c r="AX178" i="7"/>
  <c r="AX179" i="7"/>
  <c r="AX180" i="7"/>
  <c r="AX181" i="7"/>
  <c r="AX182" i="7"/>
  <c r="AX183" i="7"/>
  <c r="AX184" i="7"/>
  <c r="AX185" i="7"/>
  <c r="AX186" i="7"/>
  <c r="AX187" i="7"/>
  <c r="AX188" i="7"/>
  <c r="AX189" i="7"/>
  <c r="AX190" i="7"/>
  <c r="AX191" i="7"/>
  <c r="AX192" i="7"/>
  <c r="AX193" i="7"/>
  <c r="AX194" i="7"/>
  <c r="AX195" i="7"/>
  <c r="AX196" i="7"/>
  <c r="AX197" i="7"/>
  <c r="AX198" i="7"/>
  <c r="AX199" i="7"/>
  <c r="AX200" i="7"/>
  <c r="AX201" i="7"/>
  <c r="AX202" i="7"/>
  <c r="AX203" i="7"/>
  <c r="AX204" i="7"/>
  <c r="AX205" i="7"/>
  <c r="AX235" i="7"/>
  <c r="AX236" i="7"/>
  <c r="AX237" i="7"/>
  <c r="AX238" i="7"/>
  <c r="AX239" i="7"/>
  <c r="AX240" i="7"/>
  <c r="AX241" i="7"/>
  <c r="AX242" i="7"/>
  <c r="AX243" i="7"/>
  <c r="AX244" i="7"/>
  <c r="AX245" i="7"/>
  <c r="AX246" i="7"/>
  <c r="AX247" i="7"/>
  <c r="AX248" i="7"/>
  <c r="AX249" i="7"/>
  <c r="AX250" i="7"/>
  <c r="AX251" i="7"/>
  <c r="AX252" i="7"/>
  <c r="AX253" i="7"/>
  <c r="AX254" i="7"/>
  <c r="AX255" i="7"/>
  <c r="AX256" i="7"/>
  <c r="AX257" i="7"/>
  <c r="AX258" i="7"/>
  <c r="AX259" i="7"/>
  <c r="AX260" i="7"/>
  <c r="AX261" i="7"/>
  <c r="AX262" i="7"/>
  <c r="AX263" i="7"/>
  <c r="AX264" i="7"/>
  <c r="AX265" i="7"/>
  <c r="AX266" i="7"/>
  <c r="AX267" i="7"/>
  <c r="AX268" i="7"/>
  <c r="AX269" i="7"/>
  <c r="AX270" i="7"/>
  <c r="AX271" i="7"/>
  <c r="AX272" i="7"/>
  <c r="AX273" i="7"/>
  <c r="AX274" i="7"/>
  <c r="AX275" i="7"/>
  <c r="AX276" i="7"/>
  <c r="AX277" i="7"/>
  <c r="AX278" i="7"/>
  <c r="AX279" i="7"/>
  <c r="AX280" i="7"/>
  <c r="AX281" i="7"/>
  <c r="AX282" i="7"/>
  <c r="AX283" i="7"/>
  <c r="AX284" i="7"/>
  <c r="AX285" i="7"/>
  <c r="AX286" i="7"/>
  <c r="AX287" i="7"/>
  <c r="AX288" i="7"/>
  <c r="AX289" i="7"/>
  <c r="AX290" i="7"/>
  <c r="AX291" i="7"/>
  <c r="AX292" i="7"/>
  <c r="AX293" i="7"/>
  <c r="AX294" i="7"/>
  <c r="AX295" i="7"/>
  <c r="AX296" i="7"/>
  <c r="AX297" i="7"/>
  <c r="AX298" i="7"/>
  <c r="AX299" i="7"/>
  <c r="AX300" i="7"/>
  <c r="AX301" i="7"/>
  <c r="AX302" i="7"/>
  <c r="AX303" i="7"/>
  <c r="AX304" i="7"/>
  <c r="AX305" i="7"/>
  <c r="AX206" i="7"/>
  <c r="AX207" i="7"/>
  <c r="AX208" i="7"/>
  <c r="AX209" i="7"/>
  <c r="AX210" i="7"/>
  <c r="AX211" i="7"/>
  <c r="AX212" i="7"/>
  <c r="AX213" i="7"/>
  <c r="AX214" i="7"/>
  <c r="AX215" i="7"/>
  <c r="AX216" i="7"/>
  <c r="AX217" i="7"/>
  <c r="AX218" i="7"/>
  <c r="AX219" i="7"/>
  <c r="AX220" i="7"/>
  <c r="AX221" i="7"/>
  <c r="AX222" i="7"/>
  <c r="AX223" i="7"/>
  <c r="AX224" i="7"/>
  <c r="AX225" i="7"/>
  <c r="AX226" i="7"/>
  <c r="AX227" i="7"/>
  <c r="AX228" i="7"/>
  <c r="AX229" i="7"/>
  <c r="AX230" i="7"/>
  <c r="AX231" i="7"/>
  <c r="AX232" i="7"/>
  <c r="AX233" i="7"/>
  <c r="AX234" i="7"/>
  <c r="AX70" i="7"/>
  <c r="AX69" i="7"/>
  <c r="AU232" i="7"/>
  <c r="AU233" i="7"/>
  <c r="AU234" i="7"/>
  <c r="AU300" i="7"/>
  <c r="AU301" i="7"/>
  <c r="AU302" i="7"/>
  <c r="AU303" i="7"/>
  <c r="AU304" i="7"/>
  <c r="AU305" i="7"/>
  <c r="AU206" i="7"/>
  <c r="AU207" i="7"/>
  <c r="AU208" i="7"/>
  <c r="AU209" i="7"/>
  <c r="AU210" i="7"/>
  <c r="AU211" i="7"/>
  <c r="AU212" i="7"/>
  <c r="AU213" i="7"/>
  <c r="AU214" i="7"/>
  <c r="AU215" i="7"/>
  <c r="AU216" i="7"/>
  <c r="AU217" i="7"/>
  <c r="AU218" i="7"/>
  <c r="AU219" i="7"/>
  <c r="AU220" i="7"/>
  <c r="AU221" i="7"/>
  <c r="AU222" i="7"/>
  <c r="AU223" i="7"/>
  <c r="AU224" i="7"/>
  <c r="AU225" i="7"/>
  <c r="AU226" i="7"/>
  <c r="AU227" i="7"/>
  <c r="AU228" i="7"/>
  <c r="AU229" i="7"/>
  <c r="AU230" i="7"/>
  <c r="AU231" i="7"/>
  <c r="AU275" i="7"/>
  <c r="AU276" i="7"/>
  <c r="AU277" i="7"/>
  <c r="AU278" i="7"/>
  <c r="AU279" i="7"/>
  <c r="AU280" i="7"/>
  <c r="AU281" i="7"/>
  <c r="AU282" i="7"/>
  <c r="AU283" i="7"/>
  <c r="AU284" i="7"/>
  <c r="AU285" i="7"/>
  <c r="AU286" i="7"/>
  <c r="AU287" i="7"/>
  <c r="AU288" i="7"/>
  <c r="AU289" i="7"/>
  <c r="AU290" i="7"/>
  <c r="AU291" i="7"/>
  <c r="AU292" i="7"/>
  <c r="AU293" i="7"/>
  <c r="AU294" i="7"/>
  <c r="AU295" i="7"/>
  <c r="AU296" i="7"/>
  <c r="AU297" i="7"/>
  <c r="AU298" i="7"/>
  <c r="AU299" i="7"/>
  <c r="AU257" i="7"/>
  <c r="AU258" i="7"/>
  <c r="AU259" i="7"/>
  <c r="AU260" i="7"/>
  <c r="AU261" i="7"/>
  <c r="AU262" i="7"/>
  <c r="AU263" i="7"/>
  <c r="AU264" i="7"/>
  <c r="AU265" i="7"/>
  <c r="AU266" i="7"/>
  <c r="AU267" i="7"/>
  <c r="AU268" i="7"/>
  <c r="AU269" i="7"/>
  <c r="AU270" i="7"/>
  <c r="AU271" i="7"/>
  <c r="AU272" i="7"/>
  <c r="AU273" i="7"/>
  <c r="AU274" i="7"/>
  <c r="AU238" i="7"/>
  <c r="AU239" i="7"/>
  <c r="AU240" i="7"/>
  <c r="AU241" i="7"/>
  <c r="AU242" i="7"/>
  <c r="AU243" i="7"/>
  <c r="AU244" i="7"/>
  <c r="AU245" i="7"/>
  <c r="AU246" i="7"/>
  <c r="AU247" i="7"/>
  <c r="AU248" i="7"/>
  <c r="AU249" i="7"/>
  <c r="AU250" i="7"/>
  <c r="AU251" i="7"/>
  <c r="AU252" i="7"/>
  <c r="AU253" i="7"/>
  <c r="AU254" i="7"/>
  <c r="AU255" i="7"/>
  <c r="AU256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U164" i="7"/>
  <c r="AU165" i="7"/>
  <c r="AU166" i="7"/>
  <c r="AU167" i="7"/>
  <c r="AU168" i="7"/>
  <c r="AU169" i="7"/>
  <c r="AU170" i="7"/>
  <c r="AU171" i="7"/>
  <c r="AU172" i="7"/>
  <c r="AU173" i="7"/>
  <c r="AU174" i="7"/>
  <c r="AU175" i="7"/>
  <c r="AU176" i="7"/>
  <c r="AU177" i="7"/>
  <c r="AU178" i="7"/>
  <c r="AU179" i="7"/>
  <c r="AU180" i="7"/>
  <c r="AU181" i="7"/>
  <c r="AU182" i="7"/>
  <c r="AU183" i="7"/>
  <c r="AU184" i="7"/>
  <c r="AU185" i="7"/>
  <c r="AU186" i="7"/>
  <c r="AU187" i="7"/>
  <c r="AU188" i="7"/>
  <c r="AU189" i="7"/>
  <c r="AU190" i="7"/>
  <c r="AU191" i="7"/>
  <c r="AU192" i="7"/>
  <c r="AU193" i="7"/>
  <c r="AU194" i="7"/>
  <c r="AU195" i="7"/>
  <c r="AU196" i="7"/>
  <c r="AU197" i="7"/>
  <c r="AU198" i="7"/>
  <c r="AU199" i="7"/>
  <c r="AU200" i="7"/>
  <c r="AU201" i="7"/>
  <c r="AU202" i="7"/>
  <c r="AU203" i="7"/>
  <c r="AU204" i="7"/>
  <c r="AU205" i="7"/>
  <c r="AU235" i="7"/>
  <c r="AU236" i="7"/>
  <c r="AU237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11" i="7"/>
  <c r="AU112" i="7"/>
  <c r="AU113" i="7"/>
  <c r="AU114" i="7"/>
  <c r="AU116" i="7"/>
  <c r="AU118" i="7"/>
  <c r="AU119" i="7"/>
  <c r="AU120" i="7"/>
  <c r="AU122" i="7"/>
  <c r="AU123" i="7"/>
  <c r="AU124" i="7"/>
  <c r="AU100" i="7"/>
  <c r="AU101" i="7"/>
  <c r="AU102" i="7"/>
  <c r="AU103" i="7"/>
  <c r="AU104" i="7"/>
  <c r="AU105" i="7"/>
  <c r="AU106" i="7"/>
  <c r="AU107" i="7"/>
  <c r="AU109" i="7"/>
  <c r="AU91" i="7"/>
  <c r="AU92" i="7"/>
  <c r="AU93" i="7"/>
  <c r="AU94" i="7"/>
  <c r="AU95" i="7"/>
  <c r="AU96" i="7"/>
  <c r="AU97" i="7"/>
  <c r="AU98" i="7"/>
  <c r="AU9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69" i="7"/>
  <c r="E8" i="11"/>
  <c r="E15" i="10"/>
  <c r="E10" i="10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G224" i="11"/>
  <c r="E224" i="11" s="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G189" i="11"/>
  <c r="E189" i="11" s="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G152" i="11"/>
  <c r="E152" i="11" s="1"/>
  <c r="E151" i="11"/>
  <c r="E150" i="11"/>
  <c r="Q149" i="11"/>
  <c r="O149" i="11"/>
  <c r="M149" i="11"/>
  <c r="K149" i="11"/>
  <c r="I149" i="11"/>
  <c r="G149" i="11"/>
  <c r="E148" i="11"/>
  <c r="E147" i="11"/>
  <c r="E146" i="11"/>
  <c r="E145" i="11"/>
  <c r="E144" i="11"/>
  <c r="E143" i="11"/>
  <c r="E142" i="11"/>
  <c r="E141" i="11"/>
  <c r="E140" i="11"/>
  <c r="E139" i="11"/>
  <c r="E138" i="11"/>
  <c r="I137" i="11"/>
  <c r="E137" i="11" s="1"/>
  <c r="E136" i="11"/>
  <c r="O135" i="11"/>
  <c r="N135" i="11"/>
  <c r="M135" i="11"/>
  <c r="L135" i="11"/>
  <c r="K135" i="11"/>
  <c r="J135" i="11"/>
  <c r="H135" i="11"/>
  <c r="G135" i="11"/>
  <c r="F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47" i="10"/>
  <c r="E45" i="10"/>
  <c r="E44" i="10"/>
  <c r="E164" i="10"/>
  <c r="E129" i="10"/>
  <c r="E53" i="10"/>
  <c r="E60" i="10"/>
  <c r="E229" i="10"/>
  <c r="E74" i="10"/>
  <c r="E73" i="10"/>
  <c r="E242" i="10"/>
  <c r="E227" i="10"/>
  <c r="E150" i="10"/>
  <c r="E133" i="10"/>
  <c r="E132" i="10"/>
  <c r="E147" i="10"/>
  <c r="E52" i="10"/>
  <c r="E46" i="10"/>
  <c r="E108" i="10"/>
  <c r="E228" i="10"/>
  <c r="E165" i="10"/>
  <c r="E161" i="10"/>
  <c r="E173" i="10"/>
  <c r="E171" i="10"/>
  <c r="E156" i="10"/>
  <c r="E199" i="10"/>
  <c r="E106" i="10"/>
  <c r="E180" i="10"/>
  <c r="E104" i="10"/>
  <c r="E124" i="10"/>
  <c r="E175" i="10"/>
  <c r="E187" i="10"/>
  <c r="E188" i="10"/>
  <c r="E101" i="10"/>
  <c r="E90" i="10"/>
  <c r="E120" i="10"/>
  <c r="E89" i="10"/>
  <c r="E97" i="10"/>
  <c r="E136" i="10"/>
  <c r="E87" i="10"/>
  <c r="E72" i="10"/>
  <c r="E94" i="10"/>
  <c r="E88" i="10"/>
  <c r="E100" i="10"/>
  <c r="E226" i="10"/>
  <c r="E86" i="10"/>
  <c r="E56" i="10"/>
  <c r="E50" i="10"/>
  <c r="E82" i="10"/>
  <c r="E80" i="10"/>
  <c r="E21" i="10" s="1"/>
  <c r="E99" i="10"/>
  <c r="E159" i="10"/>
  <c r="E12" i="10" s="1"/>
  <c r="E126" i="10"/>
  <c r="E204" i="10"/>
  <c r="E197" i="10"/>
  <c r="E176" i="10"/>
  <c r="E128" i="10"/>
  <c r="E234" i="10"/>
  <c r="E220" i="10"/>
  <c r="E203" i="10"/>
  <c r="E202" i="10"/>
  <c r="E200" i="10"/>
  <c r="E198" i="10"/>
  <c r="E182" i="10"/>
  <c r="E114" i="10"/>
  <c r="E122" i="10"/>
  <c r="E186" i="10"/>
  <c r="E222" i="10"/>
  <c r="E223" i="10"/>
  <c r="E111" i="10"/>
  <c r="E196" i="10"/>
  <c r="E208" i="10"/>
  <c r="E212" i="10"/>
  <c r="E206" i="10"/>
  <c r="E221" i="10"/>
  <c r="E236" i="10"/>
  <c r="E233" i="10"/>
  <c r="E192" i="10"/>
  <c r="E253" i="10"/>
  <c r="E127" i="10"/>
  <c r="E110" i="10"/>
  <c r="E201" i="10"/>
  <c r="E218" i="10"/>
  <c r="E191" i="10"/>
  <c r="E217" i="10"/>
  <c r="E231" i="10"/>
  <c r="E225" i="10"/>
  <c r="E189" i="10"/>
  <c r="E14" i="10" s="1"/>
  <c r="E235" i="10"/>
  <c r="E216" i="10"/>
  <c r="E125" i="10"/>
  <c r="E224" i="10"/>
  <c r="E170" i="10"/>
  <c r="E209" i="10"/>
  <c r="E193" i="10"/>
  <c r="E219" i="10"/>
  <c r="E166" i="10"/>
  <c r="E115" i="10"/>
  <c r="E167" i="10"/>
  <c r="E13" i="10" s="1"/>
  <c r="E237" i="10"/>
  <c r="E207" i="10"/>
  <c r="E118" i="10"/>
  <c r="E112" i="10"/>
  <c r="E119" i="10"/>
  <c r="E113" i="10"/>
  <c r="E179" i="10"/>
  <c r="E123" i="10"/>
  <c r="E252" i="10"/>
  <c r="E16" i="10" s="1"/>
  <c r="E121" i="10"/>
  <c r="E160" i="10"/>
  <c r="E181" i="10"/>
  <c r="E185" i="10"/>
  <c r="E174" i="10"/>
  <c r="E183" i="10"/>
  <c r="E169" i="10"/>
  <c r="E232" i="10"/>
  <c r="G168" i="10"/>
  <c r="E168" i="10"/>
  <c r="E230" i="10"/>
  <c r="O117" i="10"/>
  <c r="N117" i="10"/>
  <c r="M117" i="10"/>
  <c r="L117" i="10"/>
  <c r="K117" i="10"/>
  <c r="J117" i="10"/>
  <c r="G117" i="10"/>
  <c r="F117" i="10"/>
  <c r="E178" i="10"/>
  <c r="E215" i="10"/>
  <c r="O214" i="10"/>
  <c r="E214" i="10" s="1"/>
  <c r="E213" i="10"/>
  <c r="E172" i="10"/>
  <c r="E211" i="10"/>
  <c r="E210" i="10"/>
  <c r="E205" i="10"/>
  <c r="E194" i="10"/>
  <c r="E109" i="10"/>
  <c r="E190" i="10"/>
  <c r="E43" i="10"/>
  <c r="E19" i="10" s="1"/>
  <c r="E138" i="10"/>
  <c r="E98" i="10"/>
  <c r="E250" i="10"/>
  <c r="E251" i="10"/>
  <c r="E20" i="10" s="1"/>
  <c r="E77" i="10"/>
  <c r="E66" i="10"/>
  <c r="E57" i="10"/>
  <c r="E58" i="10"/>
  <c r="E71" i="10"/>
  <c r="E48" i="10"/>
  <c r="E79" i="10"/>
  <c r="E59" i="10"/>
  <c r="E51" i="10"/>
  <c r="E195" i="10"/>
  <c r="E247" i="10"/>
  <c r="E29" i="10"/>
  <c r="E244" i="10"/>
  <c r="E36" i="10"/>
  <c r="E28" i="10"/>
  <c r="E245" i="10"/>
  <c r="E26" i="10"/>
  <c r="E35" i="10"/>
  <c r="E40" i="10"/>
  <c r="E246" i="10"/>
  <c r="E39" i="10"/>
  <c r="E239" i="10"/>
  <c r="E37" i="10"/>
  <c r="E238" i="10"/>
  <c r="E30" i="10"/>
  <c r="E42" i="10"/>
  <c r="E23" i="10"/>
  <c r="E17" i="10" s="1"/>
  <c r="E32" i="10"/>
  <c r="E33" i="10"/>
  <c r="E249" i="10"/>
  <c r="E240" i="10"/>
  <c r="E241" i="10"/>
  <c r="E243" i="10"/>
  <c r="E31" i="10"/>
  <c r="E38" i="10"/>
  <c r="E27" i="10"/>
  <c r="E41" i="10"/>
  <c r="E24" i="10"/>
  <c r="E75" i="10"/>
  <c r="E68" i="10"/>
  <c r="E34" i="10"/>
  <c r="E102" i="10"/>
  <c r="E105" i="10"/>
  <c r="E69" i="10"/>
  <c r="E67" i="10"/>
  <c r="E65" i="10"/>
  <c r="E135" i="10"/>
  <c r="E248" i="10"/>
  <c r="E64" i="10"/>
  <c r="E81" i="10"/>
  <c r="E116" i="10"/>
  <c r="E54" i="10"/>
  <c r="E151" i="10"/>
  <c r="E140" i="10"/>
  <c r="E131" i="10"/>
  <c r="E155" i="10"/>
  <c r="E70" i="10"/>
  <c r="E139" i="10"/>
  <c r="E85" i="10"/>
  <c r="E76" i="10"/>
  <c r="E95" i="10"/>
  <c r="E137" i="10"/>
  <c r="E141" i="10"/>
  <c r="E142" i="10"/>
  <c r="E145" i="10"/>
  <c r="E55" i="10"/>
  <c r="E83" i="10"/>
  <c r="E154" i="10"/>
  <c r="E134" i="10"/>
  <c r="E96" i="10"/>
  <c r="E162" i="10"/>
  <c r="E63" i="10"/>
  <c r="E93" i="10"/>
  <c r="E152" i="10"/>
  <c r="E84" i="10"/>
  <c r="E146" i="10"/>
  <c r="E25" i="10"/>
  <c r="E143" i="10"/>
  <c r="E177" i="10"/>
  <c r="E158" i="10"/>
  <c r="E92" i="10"/>
  <c r="E144" i="10"/>
  <c r="E149" i="10"/>
  <c r="E163" i="10"/>
  <c r="E130" i="10"/>
  <c r="E11" i="10" s="1"/>
  <c r="E153" i="10"/>
  <c r="E107" i="10"/>
  <c r="E91" i="10"/>
  <c r="E184" i="10"/>
  <c r="E157" i="10"/>
  <c r="E78" i="10"/>
  <c r="E103" i="10"/>
  <c r="E62" i="10"/>
  <c r="E148" i="10"/>
  <c r="E61" i="10"/>
  <c r="E49" i="10"/>
  <c r="E9" i="10" l="1"/>
  <c r="E8" i="10"/>
  <c r="E18" i="10"/>
  <c r="E117" i="10"/>
  <c r="E149" i="11"/>
  <c r="E135" i="11"/>
  <c r="X3" i="9" l="1"/>
  <c r="W3" i="9"/>
  <c r="V3" i="9"/>
  <c r="T3" i="9"/>
  <c r="S3" i="9"/>
  <c r="R3" i="9"/>
  <c r="Q3" i="9"/>
  <c r="O3" i="9"/>
  <c r="N3" i="9"/>
  <c r="M3" i="9"/>
  <c r="L3" i="9"/>
  <c r="J3" i="9"/>
  <c r="I3" i="9"/>
  <c r="H3" i="9"/>
  <c r="G3" i="9"/>
  <c r="E3" i="9"/>
  <c r="D60" i="6" l="1"/>
  <c r="D61" i="6"/>
  <c r="D5" i="6"/>
  <c r="D62" i="6"/>
  <c r="D40" i="6"/>
  <c r="D33" i="6"/>
  <c r="D63" i="6"/>
  <c r="D12" i="6"/>
  <c r="D64" i="6"/>
  <c r="D65" i="6"/>
  <c r="D66" i="6"/>
  <c r="D67" i="6"/>
  <c r="D68" i="6"/>
  <c r="D105" i="6"/>
  <c r="D13" i="6"/>
  <c r="D14" i="6"/>
  <c r="D31" i="6"/>
  <c r="D41" i="6"/>
  <c r="D42" i="6"/>
  <c r="D69" i="6"/>
  <c r="D70" i="6"/>
  <c r="D6" i="6"/>
  <c r="D7" i="6"/>
  <c r="D71" i="6"/>
  <c r="D72" i="6"/>
  <c r="D73" i="6"/>
  <c r="D15" i="6"/>
  <c r="D106" i="6"/>
  <c r="D74" i="6"/>
  <c r="D75" i="6"/>
  <c r="D43" i="6"/>
  <c r="D76" i="6"/>
  <c r="D77" i="6"/>
  <c r="D78" i="6"/>
  <c r="D35" i="6"/>
  <c r="D79" i="6"/>
  <c r="D80" i="6"/>
  <c r="D16" i="6"/>
  <c r="D17" i="6"/>
  <c r="D125" i="6"/>
  <c r="D44" i="6"/>
  <c r="D107" i="6"/>
  <c r="D45" i="6"/>
  <c r="D81" i="6"/>
  <c r="D18" i="6"/>
  <c r="D8" i="6"/>
  <c r="D9" i="6"/>
  <c r="D82" i="6"/>
  <c r="D36" i="6"/>
  <c r="D46" i="6"/>
  <c r="D83" i="6"/>
  <c r="D84" i="6"/>
  <c r="D37" i="6"/>
  <c r="D85" i="6"/>
  <c r="D47" i="6"/>
  <c r="D48" i="6"/>
  <c r="D10" i="6"/>
  <c r="D86" i="6"/>
  <c r="D19" i="6"/>
  <c r="D49" i="6"/>
  <c r="D50" i="6"/>
  <c r="D20" i="6"/>
  <c r="D87" i="6"/>
  <c r="D51" i="6"/>
  <c r="D32" i="6"/>
  <c r="D21" i="6"/>
  <c r="D88" i="6"/>
  <c r="D89" i="6"/>
  <c r="D22" i="6"/>
  <c r="D90" i="6"/>
  <c r="D91" i="6"/>
  <c r="D92" i="6"/>
  <c r="D93" i="6"/>
  <c r="D11" i="6"/>
  <c r="D94" i="6"/>
  <c r="D95" i="6"/>
  <c r="D52" i="6"/>
  <c r="D34" i="6"/>
  <c r="D53" i="6"/>
  <c r="D120" i="6"/>
  <c r="D121" i="6"/>
  <c r="D96" i="6"/>
  <c r="D97" i="6"/>
  <c r="D38" i="6"/>
  <c r="D54" i="6"/>
  <c r="D98" i="6"/>
  <c r="D99" i="6"/>
  <c r="D100" i="6"/>
  <c r="D55" i="6"/>
  <c r="D56" i="6"/>
  <c r="D57" i="6"/>
  <c r="D58" i="6"/>
  <c r="D23" i="6"/>
  <c r="D24" i="6"/>
  <c r="D101" i="6"/>
  <c r="D27" i="6"/>
  <c r="D25" i="6"/>
  <c r="D26" i="6"/>
  <c r="D102" i="6"/>
  <c r="D103" i="6"/>
  <c r="D28" i="6"/>
  <c r="D29" i="6"/>
  <c r="D104" i="6"/>
  <c r="D30" i="6"/>
  <c r="D39" i="6"/>
  <c r="D59" i="6"/>
  <c r="AY92" i="7"/>
  <c r="AI92" i="7" s="1"/>
  <c r="AJ92" i="7" s="1"/>
  <c r="AL92" i="7" s="1"/>
  <c r="AY93" i="7"/>
  <c r="AI93" i="7" s="1"/>
  <c r="AJ93" i="7" s="1"/>
  <c r="AL93" i="7" s="1"/>
  <c r="AY94" i="7"/>
  <c r="AI94" i="7" s="1"/>
  <c r="AJ94" i="7" s="1"/>
  <c r="AY96" i="7"/>
  <c r="AI96" i="7" s="1"/>
  <c r="AJ96" i="7" s="1"/>
  <c r="AL96" i="7" s="1"/>
  <c r="AY97" i="7"/>
  <c r="AI97" i="7" s="1"/>
  <c r="AJ97" i="7" s="1"/>
  <c r="AL97" i="7" s="1"/>
  <c r="AY98" i="7"/>
  <c r="AI98" i="7" s="1"/>
  <c r="AJ98" i="7" s="1"/>
  <c r="AL98" i="7" s="1"/>
  <c r="AY99" i="7"/>
  <c r="AI99" i="7" s="1"/>
  <c r="AJ99" i="7" s="1"/>
  <c r="AL99" i="7" s="1"/>
  <c r="AY100" i="7"/>
  <c r="AI100" i="7" s="1"/>
  <c r="AJ100" i="7" s="1"/>
  <c r="AL100" i="7" s="1"/>
  <c r="AY101" i="7"/>
  <c r="AI101" i="7" s="1"/>
  <c r="AJ101" i="7" s="1"/>
  <c r="AL101" i="7" s="1"/>
  <c r="AY102" i="7"/>
  <c r="AI102" i="7" s="1"/>
  <c r="AJ102" i="7" s="1"/>
  <c r="AL102" i="7" s="1"/>
  <c r="AY103" i="7"/>
  <c r="AI103" i="7" s="1"/>
  <c r="AJ103" i="7" s="1"/>
  <c r="AL103" i="7" s="1"/>
  <c r="AY104" i="7"/>
  <c r="AI104" i="7" s="1"/>
  <c r="AJ104" i="7" s="1"/>
  <c r="AL104" i="7" s="1"/>
  <c r="AY105" i="7"/>
  <c r="AI105" i="7" s="1"/>
  <c r="AJ105" i="7" s="1"/>
  <c r="AL105" i="7" s="1"/>
  <c r="AY106" i="7"/>
  <c r="AI106" i="7" s="1"/>
  <c r="AJ106" i="7" s="1"/>
  <c r="AL106" i="7" s="1"/>
  <c r="AY109" i="7"/>
  <c r="AI109" i="7" s="1"/>
  <c r="AJ109" i="7" s="1"/>
  <c r="AL109" i="7" s="1"/>
  <c r="AY111" i="7"/>
  <c r="AI111" i="7" s="1"/>
  <c r="AJ111" i="7" s="1"/>
  <c r="AL111" i="7" s="1"/>
  <c r="AY112" i="7"/>
  <c r="AI112" i="7" s="1"/>
  <c r="AJ112" i="7" s="1"/>
  <c r="AL112" i="7" s="1"/>
  <c r="AY114" i="7"/>
  <c r="AI114" i="7" s="1"/>
  <c r="AJ114" i="7" s="1"/>
  <c r="AL114" i="7" s="1"/>
  <c r="AY116" i="7"/>
  <c r="AI116" i="7" s="1"/>
  <c r="AJ116" i="7" s="1"/>
  <c r="AL116" i="7" s="1"/>
  <c r="AY118" i="7"/>
  <c r="AI118" i="7" s="1"/>
  <c r="AJ118" i="7" s="1"/>
  <c r="AL118" i="7" s="1"/>
  <c r="AY119" i="7"/>
  <c r="AI119" i="7" s="1"/>
  <c r="AJ119" i="7" s="1"/>
  <c r="AL119" i="7" s="1"/>
  <c r="AY120" i="7"/>
  <c r="AI120" i="7" s="1"/>
  <c r="AJ120" i="7" s="1"/>
  <c r="AL120" i="7" s="1"/>
  <c r="AY123" i="7"/>
  <c r="AI123" i="7" s="1"/>
  <c r="AJ123" i="7" s="1"/>
  <c r="AL123" i="7" s="1"/>
  <c r="AY125" i="7"/>
  <c r="AI125" i="7" s="1"/>
  <c r="AY128" i="7"/>
  <c r="AI128" i="7" s="1"/>
  <c r="AJ128" i="7" s="1"/>
  <c r="AL128" i="7" s="1"/>
  <c r="AY144" i="7"/>
  <c r="AI144" i="7" s="1"/>
  <c r="AJ144" i="7" s="1"/>
  <c r="AL144" i="7" s="1"/>
  <c r="AY152" i="7"/>
  <c r="AI152" i="7" s="1"/>
  <c r="AJ152" i="7" s="1"/>
  <c r="AL152" i="7" s="1"/>
  <c r="AY153" i="7"/>
  <c r="AI153" i="7" s="1"/>
  <c r="AJ153" i="7" s="1"/>
  <c r="AL153" i="7" s="1"/>
  <c r="AY175" i="7"/>
  <c r="AI175" i="7" s="1"/>
  <c r="AJ175" i="7" s="1"/>
  <c r="AL175" i="7" s="1"/>
  <c r="AY193" i="7"/>
  <c r="AI193" i="7" s="1"/>
  <c r="AJ193" i="7" s="1"/>
  <c r="AL193" i="7" s="1"/>
  <c r="AY194" i="7"/>
  <c r="AI194" i="7" s="1"/>
  <c r="AJ194" i="7" s="1"/>
  <c r="AL194" i="7" s="1"/>
  <c r="AY205" i="7"/>
  <c r="AI205" i="7" s="1"/>
  <c r="AJ205" i="7" s="1"/>
  <c r="AL205" i="7" s="1"/>
  <c r="AW27" i="7"/>
  <c r="AY236" i="7"/>
  <c r="AI236" i="7" s="1"/>
  <c r="AJ236" i="7" s="1"/>
  <c r="AL236" i="7" s="1"/>
  <c r="AY237" i="7"/>
  <c r="AI237" i="7" s="1"/>
  <c r="AJ237" i="7" s="1"/>
  <c r="AL237" i="7" s="1"/>
  <c r="AY238" i="7"/>
  <c r="AI238" i="7" s="1"/>
  <c r="AJ238" i="7" s="1"/>
  <c r="AL238" i="7" s="1"/>
  <c r="AY239" i="7"/>
  <c r="AI239" i="7" s="1"/>
  <c r="AJ239" i="7" s="1"/>
  <c r="AL239" i="7" s="1"/>
  <c r="AY240" i="7"/>
  <c r="AI240" i="7" s="1"/>
  <c r="AJ240" i="7" s="1"/>
  <c r="AL240" i="7" s="1"/>
  <c r="AY242" i="7"/>
  <c r="AI242" i="7" s="1"/>
  <c r="AJ242" i="7" s="1"/>
  <c r="AL242" i="7" s="1"/>
  <c r="AY243" i="7"/>
  <c r="AI243" i="7" s="1"/>
  <c r="AJ243" i="7" s="1"/>
  <c r="AL243" i="7" s="1"/>
  <c r="AY244" i="7"/>
  <c r="AI244" i="7" s="1"/>
  <c r="AJ244" i="7" s="1"/>
  <c r="AL244" i="7" s="1"/>
  <c r="AY246" i="7"/>
  <c r="AI246" i="7" s="1"/>
  <c r="AJ246" i="7" s="1"/>
  <c r="AL246" i="7" s="1"/>
  <c r="AY248" i="7"/>
  <c r="AI248" i="7" s="1"/>
  <c r="AJ248" i="7" s="1"/>
  <c r="AL248" i="7" s="1"/>
  <c r="AY249" i="7"/>
  <c r="AI249" i="7" s="1"/>
  <c r="AJ249" i="7" s="1"/>
  <c r="AL249" i="7" s="1"/>
  <c r="AY250" i="7"/>
  <c r="AI250" i="7" s="1"/>
  <c r="AJ250" i="7" s="1"/>
  <c r="AL250" i="7" s="1"/>
  <c r="AY252" i="7"/>
  <c r="AI252" i="7" s="1"/>
  <c r="AJ252" i="7" s="1"/>
  <c r="AL252" i="7" s="1"/>
  <c r="AY253" i="7"/>
  <c r="AI253" i="7" s="1"/>
  <c r="AJ253" i="7" s="1"/>
  <c r="AL253" i="7" s="1"/>
  <c r="AY254" i="7"/>
  <c r="AI254" i="7" s="1"/>
  <c r="AJ254" i="7" s="1"/>
  <c r="AL254" i="7" s="1"/>
  <c r="AY255" i="7"/>
  <c r="AI255" i="7" s="1"/>
  <c r="AY256" i="7"/>
  <c r="AI256" i="7" s="1"/>
  <c r="AJ256" i="7" s="1"/>
  <c r="AL256" i="7" s="1"/>
  <c r="AY257" i="7"/>
  <c r="AI257" i="7" s="1"/>
  <c r="AJ257" i="7" s="1"/>
  <c r="AL257" i="7" s="1"/>
  <c r="AY258" i="7"/>
  <c r="AI258" i="7" s="1"/>
  <c r="AJ258" i="7" s="1"/>
  <c r="AL258" i="7" s="1"/>
  <c r="AY259" i="7"/>
  <c r="AI259" i="7" s="1"/>
  <c r="AJ259" i="7" s="1"/>
  <c r="AY260" i="7"/>
  <c r="AI260" i="7" s="1"/>
  <c r="AJ260" i="7" s="1"/>
  <c r="AL260" i="7" s="1"/>
  <c r="AY262" i="7"/>
  <c r="AI262" i="7" s="1"/>
  <c r="AJ262" i="7" s="1"/>
  <c r="AL262" i="7" s="1"/>
  <c r="AY263" i="7"/>
  <c r="AI263" i="7" s="1"/>
  <c r="AJ263" i="7" s="1"/>
  <c r="AL263" i="7" s="1"/>
  <c r="AY264" i="7"/>
  <c r="AI264" i="7" s="1"/>
  <c r="AJ264" i="7" s="1"/>
  <c r="AL264" i="7" s="1"/>
  <c r="AY266" i="7"/>
  <c r="AI266" i="7" s="1"/>
  <c r="AJ266" i="7" s="1"/>
  <c r="AL266" i="7" s="1"/>
  <c r="AY268" i="7"/>
  <c r="AI268" i="7" s="1"/>
  <c r="AJ268" i="7" s="1"/>
  <c r="AY269" i="7"/>
  <c r="AI269" i="7" s="1"/>
  <c r="AJ269" i="7" s="1"/>
  <c r="AY270" i="7"/>
  <c r="AI270" i="7" s="1"/>
  <c r="AJ270" i="7" s="1"/>
  <c r="AL270" i="7" s="1"/>
  <c r="AY271" i="7"/>
  <c r="AI271" i="7" s="1"/>
  <c r="AJ271" i="7" s="1"/>
  <c r="AY272" i="7"/>
  <c r="AI272" i="7" s="1"/>
  <c r="AJ272" i="7" s="1"/>
  <c r="AL272" i="7" s="1"/>
  <c r="AY273" i="7"/>
  <c r="AI273" i="7" s="1"/>
  <c r="AJ273" i="7" s="1"/>
  <c r="AL273" i="7" s="1"/>
  <c r="AY274" i="7"/>
  <c r="AI274" i="7" s="1"/>
  <c r="AJ274" i="7" s="1"/>
  <c r="AL274" i="7" s="1"/>
  <c r="AY276" i="7"/>
  <c r="AI276" i="7" s="1"/>
  <c r="AJ276" i="7" s="1"/>
  <c r="AY279" i="7"/>
  <c r="AI279" i="7" s="1"/>
  <c r="AJ279" i="7" s="1"/>
  <c r="AL279" i="7" s="1"/>
  <c r="AY280" i="7"/>
  <c r="AI280" i="7" s="1"/>
  <c r="AJ280" i="7" s="1"/>
  <c r="AL280" i="7" s="1"/>
  <c r="AY281" i="7"/>
  <c r="AI281" i="7" s="1"/>
  <c r="AJ281" i="7" s="1"/>
  <c r="AL281" i="7" s="1"/>
  <c r="AY285" i="7"/>
  <c r="AI285" i="7" s="1"/>
  <c r="AJ285" i="7" s="1"/>
  <c r="AL285" i="7" s="1"/>
  <c r="AY286" i="7"/>
  <c r="AI286" i="7" s="1"/>
  <c r="AJ286" i="7" s="1"/>
  <c r="AL286" i="7" s="1"/>
  <c r="AY287" i="7"/>
  <c r="AI287" i="7" s="1"/>
  <c r="AJ287" i="7" s="1"/>
  <c r="AL287" i="7" s="1"/>
  <c r="AY288" i="7"/>
  <c r="AI288" i="7" s="1"/>
  <c r="AJ288" i="7" s="1"/>
  <c r="AL288" i="7" s="1"/>
  <c r="AY290" i="7"/>
  <c r="AI290" i="7" s="1"/>
  <c r="AJ290" i="7" s="1"/>
  <c r="AL290" i="7" s="1"/>
  <c r="AY292" i="7"/>
  <c r="AI292" i="7" s="1"/>
  <c r="AJ292" i="7" s="1"/>
  <c r="AL292" i="7" s="1"/>
  <c r="AY294" i="7"/>
  <c r="AI294" i="7" s="1"/>
  <c r="AJ294" i="7" s="1"/>
  <c r="AL294" i="7" s="1"/>
  <c r="AY295" i="7"/>
  <c r="AI295" i="7" s="1"/>
  <c r="AJ295" i="7" s="1"/>
  <c r="AY298" i="7"/>
  <c r="AI298" i="7" s="1"/>
  <c r="AJ298" i="7" s="1"/>
  <c r="AL298" i="7" s="1"/>
  <c r="AY300" i="7"/>
  <c r="AI300" i="7" s="1"/>
  <c r="AJ300" i="7" s="1"/>
  <c r="AL300" i="7" s="1"/>
  <c r="AY302" i="7"/>
  <c r="AI302" i="7" s="1"/>
  <c r="AJ302" i="7" s="1"/>
  <c r="AL302" i="7" s="1"/>
  <c r="AY303" i="7"/>
  <c r="AI303" i="7" s="1"/>
  <c r="AJ303" i="7" s="1"/>
  <c r="AL303" i="7" s="1"/>
  <c r="AY206" i="7"/>
  <c r="AI206" i="7" s="1"/>
  <c r="AY207" i="7"/>
  <c r="AI207" i="7" s="1"/>
  <c r="AJ207" i="7" s="1"/>
  <c r="AL207" i="7" s="1"/>
  <c r="AY208" i="7"/>
  <c r="AI208" i="7" s="1"/>
  <c r="AJ208" i="7" s="1"/>
  <c r="AY210" i="7"/>
  <c r="AI210" i="7" s="1"/>
  <c r="AJ210" i="7" s="1"/>
  <c r="AL210" i="7" s="1"/>
  <c r="AY211" i="7"/>
  <c r="AI211" i="7" s="1"/>
  <c r="AJ211" i="7" s="1"/>
  <c r="AL211" i="7" s="1"/>
  <c r="AY212" i="7"/>
  <c r="AI212" i="7" s="1"/>
  <c r="AJ212" i="7" s="1"/>
  <c r="AL212" i="7" s="1"/>
  <c r="AY213" i="7"/>
  <c r="AI213" i="7" s="1"/>
  <c r="AJ213" i="7" s="1"/>
  <c r="AL213" i="7" s="1"/>
  <c r="AY214" i="7"/>
  <c r="AI214" i="7" s="1"/>
  <c r="AJ214" i="7" s="1"/>
  <c r="AL214" i="7" s="1"/>
  <c r="AY215" i="7"/>
  <c r="AI215" i="7" s="1"/>
  <c r="AJ215" i="7" s="1"/>
  <c r="AL215" i="7" s="1"/>
  <c r="AY216" i="7"/>
  <c r="AI216" i="7" s="1"/>
  <c r="AJ216" i="7" s="1"/>
  <c r="AL216" i="7" s="1"/>
  <c r="AY217" i="7"/>
  <c r="AI217" i="7" s="1"/>
  <c r="AJ217" i="7" s="1"/>
  <c r="AL217" i="7" s="1"/>
  <c r="AY218" i="7"/>
  <c r="AI218" i="7" s="1"/>
  <c r="AJ218" i="7" s="1"/>
  <c r="AL218" i="7" s="1"/>
  <c r="AY219" i="7"/>
  <c r="AI219" i="7" s="1"/>
  <c r="AJ219" i="7" s="1"/>
  <c r="AY220" i="7"/>
  <c r="AI220" i="7" s="1"/>
  <c r="AJ220" i="7" s="1"/>
  <c r="AL220" i="7" s="1"/>
  <c r="AY222" i="7"/>
  <c r="AI222" i="7" s="1"/>
  <c r="AJ222" i="7" s="1"/>
  <c r="AL222" i="7" s="1"/>
  <c r="AY223" i="7"/>
  <c r="AI223" i="7" s="1"/>
  <c r="AJ223" i="7" s="1"/>
  <c r="AL223" i="7" s="1"/>
  <c r="AY224" i="7"/>
  <c r="AI224" i="7" s="1"/>
  <c r="AJ224" i="7" s="1"/>
  <c r="AL224" i="7" s="1"/>
  <c r="AY226" i="7"/>
  <c r="AI226" i="7" s="1"/>
  <c r="AJ226" i="7" s="1"/>
  <c r="AL226" i="7" s="1"/>
  <c r="AY227" i="7"/>
  <c r="AI227" i="7" s="1"/>
  <c r="AJ227" i="7" s="1"/>
  <c r="AL227" i="7" s="1"/>
  <c r="AY228" i="7"/>
  <c r="AI228" i="7" s="1"/>
  <c r="AJ228" i="7" s="1"/>
  <c r="AL228" i="7" s="1"/>
  <c r="AY229" i="7"/>
  <c r="AI229" i="7" s="1"/>
  <c r="AJ229" i="7" s="1"/>
  <c r="AY230" i="7"/>
  <c r="AI230" i="7" s="1"/>
  <c r="AJ230" i="7" s="1"/>
  <c r="AL230" i="7" s="1"/>
  <c r="AY231" i="7"/>
  <c r="AI231" i="7" s="1"/>
  <c r="AJ231" i="7" s="1"/>
  <c r="AL231" i="7" s="1"/>
  <c r="AY232" i="7"/>
  <c r="AI232" i="7" s="1"/>
  <c r="AJ232" i="7" s="1"/>
  <c r="AY233" i="7"/>
  <c r="AI233" i="7" s="1"/>
  <c r="AJ233" i="7" s="1"/>
  <c r="AY234" i="7"/>
  <c r="AI234" i="7" s="1"/>
  <c r="AJ234" i="7" s="1"/>
  <c r="AL234" i="7" s="1"/>
  <c r="AY108" i="7"/>
  <c r="AI108" i="7" s="1"/>
  <c r="AJ108" i="7" s="1"/>
  <c r="AL108" i="7" s="1"/>
  <c r="AY110" i="7"/>
  <c r="AI110" i="7" s="1"/>
  <c r="AJ110" i="7" s="1"/>
  <c r="AL110" i="7" s="1"/>
  <c r="AY115" i="7"/>
  <c r="AI115" i="7" s="1"/>
  <c r="AJ115" i="7" s="1"/>
  <c r="AL115" i="7" s="1"/>
  <c r="AY117" i="7"/>
  <c r="AI117" i="7" s="1"/>
  <c r="AJ117" i="7" s="1"/>
  <c r="AL117" i="7" s="1"/>
  <c r="AY121" i="7"/>
  <c r="AI121" i="7" s="1"/>
  <c r="AJ121" i="7" s="1"/>
  <c r="AL121" i="7" s="1"/>
  <c r="AY225" i="7"/>
  <c r="AI225" i="7" s="1"/>
  <c r="AJ225" i="7" s="1"/>
  <c r="AL225" i="7" s="1"/>
  <c r="AY221" i="7"/>
  <c r="AI221" i="7" s="1"/>
  <c r="AJ221" i="7" s="1"/>
  <c r="AL221" i="7" s="1"/>
  <c r="AY209" i="7"/>
  <c r="AI209" i="7" s="1"/>
  <c r="AJ209" i="7" s="1"/>
  <c r="AL209" i="7" s="1"/>
  <c r="AY299" i="7"/>
  <c r="AI299" i="7" s="1"/>
  <c r="AJ299" i="7" s="1"/>
  <c r="AL299" i="7" s="1"/>
  <c r="AY297" i="7"/>
  <c r="AI297" i="7" s="1"/>
  <c r="AJ297" i="7" s="1"/>
  <c r="AL297" i="7" s="1"/>
  <c r="AY293" i="7"/>
  <c r="AI293" i="7" s="1"/>
  <c r="AJ293" i="7" s="1"/>
  <c r="AL293" i="7" s="1"/>
  <c r="AY291" i="7"/>
  <c r="AI291" i="7" s="1"/>
  <c r="AJ291" i="7" s="1"/>
  <c r="AL291" i="7" s="1"/>
  <c r="AY289" i="7"/>
  <c r="AI289" i="7" s="1"/>
  <c r="AJ289" i="7" s="1"/>
  <c r="AL289" i="7" s="1"/>
  <c r="AY278" i="7"/>
  <c r="AI278" i="7" s="1"/>
  <c r="AJ278" i="7" s="1"/>
  <c r="AL278" i="7" s="1"/>
  <c r="AY277" i="7"/>
  <c r="AI277" i="7" s="1"/>
  <c r="AJ277" i="7" s="1"/>
  <c r="AY267" i="7"/>
  <c r="AI267" i="7" s="1"/>
  <c r="AY265" i="7"/>
  <c r="AI265" i="7" s="1"/>
  <c r="AJ265" i="7" s="1"/>
  <c r="AL265" i="7" s="1"/>
  <c r="AY261" i="7"/>
  <c r="AI261" i="7" s="1"/>
  <c r="AJ261" i="7" s="1"/>
  <c r="AL261" i="7" s="1"/>
  <c r="AY251" i="7"/>
  <c r="AI251" i="7" s="1"/>
  <c r="AJ251" i="7" s="1"/>
  <c r="AL251" i="7" s="1"/>
  <c r="AY247" i="7"/>
  <c r="AI247" i="7" s="1"/>
  <c r="AJ247" i="7" s="1"/>
  <c r="AL247" i="7" s="1"/>
  <c r="AY245" i="7"/>
  <c r="AI245" i="7" s="1"/>
  <c r="AJ245" i="7" s="1"/>
  <c r="AL245" i="7" s="1"/>
  <c r="AY241" i="7"/>
  <c r="AI241" i="7" s="1"/>
  <c r="AJ241" i="7" s="1"/>
  <c r="AL241" i="7" s="1"/>
  <c r="AY235" i="7"/>
  <c r="AI235" i="7" s="1"/>
  <c r="AY132" i="7"/>
  <c r="AI132" i="7" s="1"/>
  <c r="AJ132" i="7" s="1"/>
  <c r="AL132" i="7" s="1"/>
  <c r="AY124" i="7"/>
  <c r="AI124" i="7" s="1"/>
  <c r="AJ124" i="7" s="1"/>
  <c r="AL124" i="7" s="1"/>
  <c r="AY122" i="7"/>
  <c r="AI122" i="7" s="1"/>
  <c r="AJ122" i="7" s="1"/>
  <c r="AL122" i="7" s="1"/>
  <c r="AY107" i="7"/>
  <c r="AI107" i="7" s="1"/>
  <c r="AJ107" i="7" s="1"/>
  <c r="AL107" i="7" s="1"/>
  <c r="AY95" i="7"/>
  <c r="AI95" i="7" s="1"/>
  <c r="AJ95" i="7" s="1"/>
  <c r="AL95" i="7" s="1"/>
  <c r="AY91" i="7"/>
  <c r="AI91" i="7" s="1"/>
  <c r="AJ91" i="7" s="1"/>
  <c r="AL91" i="7" s="1"/>
  <c r="AX26" i="7"/>
  <c r="AX30" i="7"/>
  <c r="AX29" i="7"/>
  <c r="AX28" i="7"/>
  <c r="AX27" i="7"/>
  <c r="AX25" i="7"/>
  <c r="AX24" i="7"/>
  <c r="AX23" i="7"/>
  <c r="AX22" i="7"/>
  <c r="AX21" i="7"/>
  <c r="AX20" i="7"/>
  <c r="AX19" i="7"/>
  <c r="AX9" i="7"/>
  <c r="AX4" i="7" s="1"/>
  <c r="Y3" i="5"/>
  <c r="X3" i="5"/>
  <c r="W3" i="5"/>
  <c r="V3" i="5"/>
  <c r="U3" i="5"/>
  <c r="T3" i="5"/>
  <c r="Q3" i="5"/>
  <c r="P3" i="5"/>
  <c r="O3" i="5"/>
  <c r="N3" i="5"/>
  <c r="M3" i="5"/>
  <c r="L3" i="5"/>
  <c r="K3" i="5"/>
  <c r="I3" i="5"/>
  <c r="H3" i="5"/>
  <c r="G3" i="5"/>
  <c r="F3" i="5"/>
  <c r="D3" i="5"/>
  <c r="AT26" i="7"/>
  <c r="AV207" i="7"/>
  <c r="AA207" i="7" s="1"/>
  <c r="AV211" i="7"/>
  <c r="AA211" i="7" s="1"/>
  <c r="AV214" i="7"/>
  <c r="AA214" i="7" s="1"/>
  <c r="AV219" i="7"/>
  <c r="AA219" i="7" s="1"/>
  <c r="AV222" i="7"/>
  <c r="AA222" i="7" s="1"/>
  <c r="AV223" i="7"/>
  <c r="AA223" i="7" s="1"/>
  <c r="AV227" i="7"/>
  <c r="AA227" i="7" s="1"/>
  <c r="AV230" i="7"/>
  <c r="AA230" i="7" s="1"/>
  <c r="AV231" i="7"/>
  <c r="AA231" i="7" s="1"/>
  <c r="AV300" i="7"/>
  <c r="AA300" i="7" s="1"/>
  <c r="AV301" i="7"/>
  <c r="AA301" i="7" s="1"/>
  <c r="AV302" i="7"/>
  <c r="AA302" i="7" s="1"/>
  <c r="AV287" i="7"/>
  <c r="AA287" i="7" s="1"/>
  <c r="AV288" i="7"/>
  <c r="AA288" i="7" s="1"/>
  <c r="AV289" i="7"/>
  <c r="AA289" i="7" s="1"/>
  <c r="AV290" i="7"/>
  <c r="AA290" i="7" s="1"/>
  <c r="AV295" i="7"/>
  <c r="AA295" i="7" s="1"/>
  <c r="AV281" i="7"/>
  <c r="AA281" i="7" s="1"/>
  <c r="AV241" i="7"/>
  <c r="AA241" i="7" s="1"/>
  <c r="AV246" i="7"/>
  <c r="AA246" i="7" s="1"/>
  <c r="AV247" i="7"/>
  <c r="AA247" i="7" s="1"/>
  <c r="AV248" i="7"/>
  <c r="AA248" i="7" s="1"/>
  <c r="AV249" i="7"/>
  <c r="AA249" i="7" s="1"/>
  <c r="AT28" i="7"/>
  <c r="AV257" i="7"/>
  <c r="AA257" i="7" s="1"/>
  <c r="AV262" i="7"/>
  <c r="AA262" i="7" s="1"/>
  <c r="AV263" i="7"/>
  <c r="AA263" i="7" s="1"/>
  <c r="AV264" i="7"/>
  <c r="AA264" i="7" s="1"/>
  <c r="AV265" i="7"/>
  <c r="AA265" i="7" s="1"/>
  <c r="AV273" i="7"/>
  <c r="AA273" i="7" s="1"/>
  <c r="AV153" i="7"/>
  <c r="AA153" i="7" s="1"/>
  <c r="AV120" i="7"/>
  <c r="AA120" i="7" s="1"/>
  <c r="AV122" i="7"/>
  <c r="AA122" i="7" s="1"/>
  <c r="AV123" i="7"/>
  <c r="AA123" i="7" s="1"/>
  <c r="AV124" i="7"/>
  <c r="AA124" i="7" s="1"/>
  <c r="AV105" i="7"/>
  <c r="AA105" i="7" s="1"/>
  <c r="AV106" i="7"/>
  <c r="AA106" i="7" s="1"/>
  <c r="AV107" i="7"/>
  <c r="AA107" i="7" s="1"/>
  <c r="AV112" i="7"/>
  <c r="AA112" i="7" s="1"/>
  <c r="AV92" i="7"/>
  <c r="AA92" i="7" s="1"/>
  <c r="AV95" i="7"/>
  <c r="AA95" i="7" s="1"/>
  <c r="AV99" i="7"/>
  <c r="AA99" i="7" s="1"/>
  <c r="AV93" i="7"/>
  <c r="AA93" i="7" s="1"/>
  <c r="AV94" i="7"/>
  <c r="AA94" i="7" s="1"/>
  <c r="AV100" i="7"/>
  <c r="AA100" i="7" s="1"/>
  <c r="AV101" i="7"/>
  <c r="AA101" i="7" s="1"/>
  <c r="AV102" i="7"/>
  <c r="AA102" i="7" s="1"/>
  <c r="AV103" i="7"/>
  <c r="AA103" i="7" s="1"/>
  <c r="AV109" i="7"/>
  <c r="AA109" i="7" s="1"/>
  <c r="AV111" i="7"/>
  <c r="AA111" i="7" s="1"/>
  <c r="AV130" i="7"/>
  <c r="AA130" i="7" s="1"/>
  <c r="AV132" i="7"/>
  <c r="AA132" i="7" s="1"/>
  <c r="AV193" i="7"/>
  <c r="AA193" i="7" s="1"/>
  <c r="AV194" i="7"/>
  <c r="AA194" i="7" s="1"/>
  <c r="AV237" i="7"/>
  <c r="AA237" i="7" s="1"/>
  <c r="AV238" i="7"/>
  <c r="AA238" i="7" s="1"/>
  <c r="AV239" i="7"/>
  <c r="AA239" i="7" s="1"/>
  <c r="AV240" i="7"/>
  <c r="AA240" i="7" s="1"/>
  <c r="AV245" i="7"/>
  <c r="AA245" i="7" s="1"/>
  <c r="AV253" i="7"/>
  <c r="AA253" i="7" s="1"/>
  <c r="AV254" i="7"/>
  <c r="AA254" i="7" s="1"/>
  <c r="AV255" i="7"/>
  <c r="AA255" i="7" s="1"/>
  <c r="AV256" i="7"/>
  <c r="AA256" i="7" s="1"/>
  <c r="AV261" i="7"/>
  <c r="AA261" i="7" s="1"/>
  <c r="AV269" i="7"/>
  <c r="AA269" i="7" s="1"/>
  <c r="AV270" i="7"/>
  <c r="AA270" i="7" s="1"/>
  <c r="AV271" i="7"/>
  <c r="AA271" i="7" s="1"/>
  <c r="AV272" i="7"/>
  <c r="AA272" i="7" s="1"/>
  <c r="AV277" i="7"/>
  <c r="AA277" i="7" s="1"/>
  <c r="AV278" i="7"/>
  <c r="AA278" i="7" s="1"/>
  <c r="AV279" i="7"/>
  <c r="AA279" i="7" s="1"/>
  <c r="AV280" i="7"/>
  <c r="AA280" i="7" s="1"/>
  <c r="AV285" i="7"/>
  <c r="AA285" i="7" s="1"/>
  <c r="AV286" i="7"/>
  <c r="AA286" i="7" s="1"/>
  <c r="AV293" i="7"/>
  <c r="AA293" i="7" s="1"/>
  <c r="AV294" i="7"/>
  <c r="AA294" i="7" s="1"/>
  <c r="AV303" i="7"/>
  <c r="AA303" i="7" s="1"/>
  <c r="AV209" i="7"/>
  <c r="AA209" i="7" s="1"/>
  <c r="AV210" i="7"/>
  <c r="AA210" i="7" s="1"/>
  <c r="AV212" i="7"/>
  <c r="AA212" i="7" s="1"/>
  <c r="AV217" i="7"/>
  <c r="AA217" i="7" s="1"/>
  <c r="AV218" i="7"/>
  <c r="AA218" i="7" s="1"/>
  <c r="AV220" i="7"/>
  <c r="AA220" i="7" s="1"/>
  <c r="AV225" i="7"/>
  <c r="AA225" i="7" s="1"/>
  <c r="AV226" i="7"/>
  <c r="AA226" i="7" s="1"/>
  <c r="AV228" i="7"/>
  <c r="AA228" i="7" s="1"/>
  <c r="AV233" i="7"/>
  <c r="AA233" i="7" s="1"/>
  <c r="AV234" i="7"/>
  <c r="AA234" i="7" s="1"/>
  <c r="AV108" i="7"/>
  <c r="AA108" i="7" s="1"/>
  <c r="AV121" i="7"/>
  <c r="AA121" i="7" s="1"/>
  <c r="AV117" i="7"/>
  <c r="AA117" i="7" s="1"/>
  <c r="AV115" i="7"/>
  <c r="AA115" i="7" s="1"/>
  <c r="AV110" i="7"/>
  <c r="AA110" i="7" s="1"/>
  <c r="AV232" i="7"/>
  <c r="AA232" i="7" s="1"/>
  <c r="AV229" i="7"/>
  <c r="AA229" i="7" s="1"/>
  <c r="AV224" i="7"/>
  <c r="AA224" i="7" s="1"/>
  <c r="AV221" i="7"/>
  <c r="AA221" i="7" s="1"/>
  <c r="AV216" i="7"/>
  <c r="AA216" i="7" s="1"/>
  <c r="AV213" i="7"/>
  <c r="AA213" i="7" s="1"/>
  <c r="AV208" i="7"/>
  <c r="AA208" i="7" s="1"/>
  <c r="AV299" i="7"/>
  <c r="AA299" i="7" s="1"/>
  <c r="AV298" i="7"/>
  <c r="AA298" i="7" s="1"/>
  <c r="AV297" i="7"/>
  <c r="AA297" i="7" s="1"/>
  <c r="AV292" i="7"/>
  <c r="AA292" i="7" s="1"/>
  <c r="AV291" i="7"/>
  <c r="AA291" i="7" s="1"/>
  <c r="AV276" i="7"/>
  <c r="AA276" i="7" s="1"/>
  <c r="AV274" i="7"/>
  <c r="AA274" i="7" s="1"/>
  <c r="AV268" i="7"/>
  <c r="AA268" i="7" s="1"/>
  <c r="AV267" i="7"/>
  <c r="AA267" i="7" s="1"/>
  <c r="AV266" i="7"/>
  <c r="AA266" i="7" s="1"/>
  <c r="AV260" i="7"/>
  <c r="AA260" i="7" s="1"/>
  <c r="AV259" i="7"/>
  <c r="AA259" i="7" s="1"/>
  <c r="AV258" i="7"/>
  <c r="AA258" i="7" s="1"/>
  <c r="AV252" i="7"/>
  <c r="AA252" i="7" s="1"/>
  <c r="AV251" i="7"/>
  <c r="AA251" i="7" s="1"/>
  <c r="AV250" i="7"/>
  <c r="AA250" i="7" s="1"/>
  <c r="AV244" i="7"/>
  <c r="AA244" i="7" s="1"/>
  <c r="AV243" i="7"/>
  <c r="AA243" i="7" s="1"/>
  <c r="AV242" i="7"/>
  <c r="AA242" i="7" s="1"/>
  <c r="AV236" i="7"/>
  <c r="AA236" i="7" s="1"/>
  <c r="AV235" i="7"/>
  <c r="AA235" i="7" s="1"/>
  <c r="AV205" i="7"/>
  <c r="AA205" i="7" s="1"/>
  <c r="AV175" i="7"/>
  <c r="AA175" i="7" s="1"/>
  <c r="AV173" i="7"/>
  <c r="AA173" i="7" s="1"/>
  <c r="AV152" i="7"/>
  <c r="AA152" i="7" s="1"/>
  <c r="AV144" i="7"/>
  <c r="AA144" i="7" s="1"/>
  <c r="AV128" i="7"/>
  <c r="AA128" i="7" s="1"/>
  <c r="AV125" i="7"/>
  <c r="AA125" i="7" s="1"/>
  <c r="AV119" i="7"/>
  <c r="AA119" i="7" s="1"/>
  <c r="AV118" i="7"/>
  <c r="AA118" i="7" s="1"/>
  <c r="AV116" i="7"/>
  <c r="AA116" i="7" s="1"/>
  <c r="AV114" i="7"/>
  <c r="AA114" i="7" s="1"/>
  <c r="AV104" i="7"/>
  <c r="AA104" i="7" s="1"/>
  <c r="AV98" i="7"/>
  <c r="AA98" i="7" s="1"/>
  <c r="AV97" i="7"/>
  <c r="AA97" i="7" s="1"/>
  <c r="AV96" i="7"/>
  <c r="AA96" i="7" s="1"/>
  <c r="AV91" i="7"/>
  <c r="AA91" i="7" s="1"/>
  <c r="AU30" i="7"/>
  <c r="AU29" i="7"/>
  <c r="AU28" i="7"/>
  <c r="AU27" i="7"/>
  <c r="AT27" i="7"/>
  <c r="AU25" i="7"/>
  <c r="AU24" i="7"/>
  <c r="AU23" i="7"/>
  <c r="AU22" i="7"/>
  <c r="AU21" i="7"/>
  <c r="AU20" i="7"/>
  <c r="AU19" i="7"/>
  <c r="AS110" i="7"/>
  <c r="S110" i="7" s="1"/>
  <c r="AS90" i="7"/>
  <c r="S90" i="7" s="1"/>
  <c r="AS234" i="7"/>
  <c r="S234" i="7" s="1"/>
  <c r="AS233" i="7"/>
  <c r="S233" i="7" s="1"/>
  <c r="AS228" i="7"/>
  <c r="S228" i="7" s="1"/>
  <c r="AS227" i="7"/>
  <c r="S227" i="7" s="1"/>
  <c r="AS225" i="7"/>
  <c r="S225" i="7" s="1"/>
  <c r="AS221" i="7"/>
  <c r="S221" i="7" s="1"/>
  <c r="AS218" i="7"/>
  <c r="S218" i="7" s="1"/>
  <c r="AS217" i="7"/>
  <c r="S217" i="7" s="1"/>
  <c r="AS212" i="7"/>
  <c r="S212" i="7" s="1"/>
  <c r="AS211" i="7"/>
  <c r="S211" i="7" s="1"/>
  <c r="AS210" i="7"/>
  <c r="S210" i="7" s="1"/>
  <c r="AS209" i="7"/>
  <c r="S209" i="7" s="1"/>
  <c r="AS304" i="7"/>
  <c r="S304" i="7" s="1"/>
  <c r="AS301" i="7"/>
  <c r="S301" i="7" s="1"/>
  <c r="AS297" i="7"/>
  <c r="S297" i="7" s="1"/>
  <c r="AS295" i="7"/>
  <c r="S295" i="7" s="1"/>
  <c r="AS294" i="7"/>
  <c r="S294" i="7" s="1"/>
  <c r="AS293" i="7"/>
  <c r="S293" i="7" s="1"/>
  <c r="AS288" i="7"/>
  <c r="S288" i="7" s="1"/>
  <c r="AS287" i="7"/>
  <c r="S287" i="7" s="1"/>
  <c r="AS286" i="7"/>
  <c r="S286" i="7" s="1"/>
  <c r="AS278" i="7"/>
  <c r="S278" i="7" s="1"/>
  <c r="AS277" i="7"/>
  <c r="S277" i="7" s="1"/>
  <c r="AS273" i="7"/>
  <c r="S273" i="7" s="1"/>
  <c r="AS271" i="7"/>
  <c r="S271" i="7" s="1"/>
  <c r="AS270" i="7"/>
  <c r="S270" i="7" s="1"/>
  <c r="AS269" i="7"/>
  <c r="S269" i="7" s="1"/>
  <c r="AS264" i="7"/>
  <c r="S264" i="7" s="1"/>
  <c r="AS263" i="7"/>
  <c r="S263" i="7" s="1"/>
  <c r="AS261" i="7"/>
  <c r="S261" i="7" s="1"/>
  <c r="AS257" i="7"/>
  <c r="S257" i="7" s="1"/>
  <c r="AS254" i="7"/>
  <c r="S254" i="7" s="1"/>
  <c r="AS253" i="7"/>
  <c r="S253" i="7" s="1"/>
  <c r="AS248" i="7"/>
  <c r="S248" i="7" s="1"/>
  <c r="AS247" i="7"/>
  <c r="S247" i="7" s="1"/>
  <c r="AS246" i="7"/>
  <c r="S246" i="7" s="1"/>
  <c r="AS245" i="7"/>
  <c r="S245" i="7" s="1"/>
  <c r="AS240" i="7"/>
  <c r="S240" i="7" s="1"/>
  <c r="AS237" i="7"/>
  <c r="S237" i="7" s="1"/>
  <c r="AS203" i="7"/>
  <c r="S203" i="7" s="1"/>
  <c r="AS202" i="7"/>
  <c r="S202" i="7" s="1"/>
  <c r="AS196" i="7"/>
  <c r="S196" i="7" s="1"/>
  <c r="AS195" i="7"/>
  <c r="S195" i="7" s="1"/>
  <c r="AS194" i="7"/>
  <c r="S194" i="7" s="1"/>
  <c r="AS186" i="7"/>
  <c r="S186" i="7" s="1"/>
  <c r="AS185" i="7"/>
  <c r="S185" i="7" s="1"/>
  <c r="AS181" i="7"/>
  <c r="S181" i="7" s="1"/>
  <c r="AS179" i="7"/>
  <c r="S179" i="7" s="1"/>
  <c r="AS178" i="7"/>
  <c r="S178" i="7" s="1"/>
  <c r="AS177" i="7"/>
  <c r="S177" i="7" s="1"/>
  <c r="AS172" i="7"/>
  <c r="S172" i="7" s="1"/>
  <c r="AS171" i="7"/>
  <c r="S171" i="7" s="1"/>
  <c r="AS169" i="7"/>
  <c r="S169" i="7" s="1"/>
  <c r="AS165" i="7"/>
  <c r="S165" i="7" s="1"/>
  <c r="AS162" i="7"/>
  <c r="S162" i="7" s="1"/>
  <c r="AS161" i="7"/>
  <c r="S161" i="7" s="1"/>
  <c r="AS156" i="7"/>
  <c r="S156" i="7" s="1"/>
  <c r="AS155" i="7"/>
  <c r="S155" i="7" s="1"/>
  <c r="AS132" i="7"/>
  <c r="S132" i="7" s="1"/>
  <c r="AS131" i="7"/>
  <c r="S131" i="7" s="1"/>
  <c r="AS130" i="7"/>
  <c r="S130" i="7" s="1"/>
  <c r="AS125" i="7"/>
  <c r="S125" i="7" s="1"/>
  <c r="AS122" i="7"/>
  <c r="S122" i="7" s="1"/>
  <c r="AS120" i="7"/>
  <c r="S120" i="7" s="1"/>
  <c r="AS112" i="7"/>
  <c r="S112" i="7" s="1"/>
  <c r="AS111" i="7"/>
  <c r="S111" i="7" s="1"/>
  <c r="AS103" i="7"/>
  <c r="S103" i="7" s="1"/>
  <c r="AS102" i="7"/>
  <c r="S102" i="7" s="1"/>
  <c r="AS100" i="7"/>
  <c r="S100" i="7" s="1"/>
  <c r="AS96" i="7"/>
  <c r="S96" i="7" s="1"/>
  <c r="AS93" i="7"/>
  <c r="S93" i="7" s="1"/>
  <c r="AS92" i="7"/>
  <c r="S92" i="7" s="1"/>
  <c r="AS94" i="7"/>
  <c r="S94" i="7" s="1"/>
  <c r="AS95" i="7"/>
  <c r="S95" i="7" s="1"/>
  <c r="AS101" i="7"/>
  <c r="S101" i="7" s="1"/>
  <c r="AS123" i="7"/>
  <c r="S123" i="7" s="1"/>
  <c r="AS124" i="7"/>
  <c r="S124" i="7" s="1"/>
  <c r="AS164" i="7"/>
  <c r="S164" i="7" s="1"/>
  <c r="AS170" i="7"/>
  <c r="S170" i="7" s="1"/>
  <c r="AS180" i="7"/>
  <c r="S180" i="7" s="1"/>
  <c r="AS187" i="7"/>
  <c r="S187" i="7" s="1"/>
  <c r="AS188" i="7"/>
  <c r="S188" i="7" s="1"/>
  <c r="AS238" i="7"/>
  <c r="S238" i="7" s="1"/>
  <c r="AS239" i="7"/>
  <c r="S239" i="7" s="1"/>
  <c r="AQ28" i="7"/>
  <c r="AS256" i="7"/>
  <c r="S256" i="7" s="1"/>
  <c r="AS262" i="7"/>
  <c r="S262" i="7" s="1"/>
  <c r="AS272" i="7"/>
  <c r="S272" i="7" s="1"/>
  <c r="AS279" i="7"/>
  <c r="S279" i="7" s="1"/>
  <c r="AS280" i="7"/>
  <c r="S280" i="7" s="1"/>
  <c r="AS302" i="7"/>
  <c r="S302" i="7" s="1"/>
  <c r="AS303" i="7"/>
  <c r="S303" i="7" s="1"/>
  <c r="AS219" i="7"/>
  <c r="S219" i="7" s="1"/>
  <c r="AS220" i="7"/>
  <c r="S220" i="7" s="1"/>
  <c r="AS226" i="7"/>
  <c r="S226" i="7" s="1"/>
  <c r="AS108" i="7"/>
  <c r="S108" i="7" s="1"/>
  <c r="AS121" i="7"/>
  <c r="S121" i="7" s="1"/>
  <c r="AS117" i="7"/>
  <c r="S117" i="7" s="1"/>
  <c r="AS115" i="7"/>
  <c r="S115" i="7" s="1"/>
  <c r="AS232" i="7"/>
  <c r="S232" i="7" s="1"/>
  <c r="AS231" i="7"/>
  <c r="S231" i="7" s="1"/>
  <c r="AS230" i="7"/>
  <c r="S230" i="7" s="1"/>
  <c r="AS229" i="7"/>
  <c r="S229" i="7" s="1"/>
  <c r="AS224" i="7"/>
  <c r="S224" i="7" s="1"/>
  <c r="AS223" i="7"/>
  <c r="S223" i="7" s="1"/>
  <c r="AS222" i="7"/>
  <c r="S222" i="7" s="1"/>
  <c r="AS216" i="7"/>
  <c r="S216" i="7" s="1"/>
  <c r="AS215" i="7"/>
  <c r="S215" i="7" s="1"/>
  <c r="AS214" i="7"/>
  <c r="S214" i="7" s="1"/>
  <c r="AS213" i="7"/>
  <c r="S213" i="7" s="1"/>
  <c r="AS208" i="7"/>
  <c r="S208" i="7" s="1"/>
  <c r="AS207" i="7"/>
  <c r="S207" i="7" s="1"/>
  <c r="AS206" i="7"/>
  <c r="S206" i="7" s="1"/>
  <c r="AS305" i="7"/>
  <c r="S305" i="7" s="1"/>
  <c r="AS300" i="7"/>
  <c r="S300" i="7" s="1"/>
  <c r="AS299" i="7"/>
  <c r="S299" i="7" s="1"/>
  <c r="AS298" i="7"/>
  <c r="S298" i="7" s="1"/>
  <c r="AS292" i="7"/>
  <c r="S292" i="7" s="1"/>
  <c r="AS291" i="7"/>
  <c r="S291" i="7" s="1"/>
  <c r="AS290" i="7"/>
  <c r="S290" i="7" s="1"/>
  <c r="AS289" i="7"/>
  <c r="S289" i="7" s="1"/>
  <c r="AS285" i="7"/>
  <c r="S285" i="7" s="1"/>
  <c r="AS281" i="7"/>
  <c r="S281" i="7" s="1"/>
  <c r="AS276" i="7"/>
  <c r="S276" i="7" s="1"/>
  <c r="AS274" i="7"/>
  <c r="S274" i="7" s="1"/>
  <c r="AS268" i="7"/>
  <c r="S268" i="7" s="1"/>
  <c r="AS267" i="7"/>
  <c r="S267" i="7" s="1"/>
  <c r="AS266" i="7"/>
  <c r="S266" i="7" s="1"/>
  <c r="AS265" i="7"/>
  <c r="S265" i="7" s="1"/>
  <c r="AS260" i="7"/>
  <c r="S260" i="7" s="1"/>
  <c r="AS259" i="7"/>
  <c r="S259" i="7" s="1"/>
  <c r="AS258" i="7"/>
  <c r="S258" i="7" s="1"/>
  <c r="AS252" i="7"/>
  <c r="S252" i="7" s="1"/>
  <c r="AS251" i="7"/>
  <c r="S251" i="7" s="1"/>
  <c r="AS250" i="7"/>
  <c r="S250" i="7" s="1"/>
  <c r="AS249" i="7"/>
  <c r="S249" i="7" s="1"/>
  <c r="AS244" i="7"/>
  <c r="S244" i="7" s="1"/>
  <c r="AS243" i="7"/>
  <c r="S243" i="7" s="1"/>
  <c r="AS242" i="7"/>
  <c r="S242" i="7" s="1"/>
  <c r="AS241" i="7"/>
  <c r="S241" i="7" s="1"/>
  <c r="AS236" i="7"/>
  <c r="S236" i="7" s="1"/>
  <c r="AS235" i="7"/>
  <c r="S235" i="7" s="1"/>
  <c r="AS205" i="7"/>
  <c r="S205" i="7" s="1"/>
  <c r="AS200" i="7"/>
  <c r="S200" i="7" s="1"/>
  <c r="AS199" i="7"/>
  <c r="S199" i="7" s="1"/>
  <c r="AS198" i="7"/>
  <c r="S198" i="7" s="1"/>
  <c r="AS197" i="7"/>
  <c r="S197" i="7" s="1"/>
  <c r="AS193" i="7"/>
  <c r="S193" i="7" s="1"/>
  <c r="AS192" i="7"/>
  <c r="S192" i="7" s="1"/>
  <c r="AS191" i="7"/>
  <c r="S191" i="7" s="1"/>
  <c r="AS190" i="7"/>
  <c r="S190" i="7" s="1"/>
  <c r="AS189" i="7"/>
  <c r="S189" i="7" s="1"/>
  <c r="AS184" i="7"/>
  <c r="S184" i="7" s="1"/>
  <c r="AS183" i="7"/>
  <c r="S183" i="7" s="1"/>
  <c r="AS182" i="7"/>
  <c r="S182" i="7" s="1"/>
  <c r="AS176" i="7"/>
  <c r="S176" i="7" s="1"/>
  <c r="AS175" i="7"/>
  <c r="S175" i="7" s="1"/>
  <c r="AS174" i="7"/>
  <c r="S174" i="7" s="1"/>
  <c r="AS173" i="7"/>
  <c r="S173" i="7" s="1"/>
  <c r="AS168" i="7"/>
  <c r="S168" i="7" s="1"/>
  <c r="AS167" i="7"/>
  <c r="S167" i="7" s="1"/>
  <c r="AS166" i="7"/>
  <c r="S166" i="7" s="1"/>
  <c r="AS159" i="7"/>
  <c r="S159" i="7" s="1"/>
  <c r="AS158" i="7"/>
  <c r="S158" i="7" s="1"/>
  <c r="AS157" i="7"/>
  <c r="S157" i="7" s="1"/>
  <c r="AS153" i="7"/>
  <c r="S153" i="7" s="1"/>
  <c r="AS152" i="7"/>
  <c r="S152" i="7" s="1"/>
  <c r="AS144" i="7"/>
  <c r="S144" i="7" s="1"/>
  <c r="AS128" i="7"/>
  <c r="S128" i="7" s="1"/>
  <c r="AS119" i="7"/>
  <c r="S119" i="7" s="1"/>
  <c r="AS118" i="7"/>
  <c r="S118" i="7" s="1"/>
  <c r="AS116" i="7"/>
  <c r="S116" i="7" s="1"/>
  <c r="AS114" i="7"/>
  <c r="S114" i="7" s="1"/>
  <c r="AS109" i="7"/>
  <c r="S109" i="7" s="1"/>
  <c r="AS107" i="7"/>
  <c r="S107" i="7" s="1"/>
  <c r="AS106" i="7"/>
  <c r="S106" i="7" s="1"/>
  <c r="AS105" i="7"/>
  <c r="S105" i="7" s="1"/>
  <c r="AS104" i="7"/>
  <c r="S104" i="7" s="1"/>
  <c r="AS99" i="7"/>
  <c r="S99" i="7" s="1"/>
  <c r="AS98" i="7"/>
  <c r="S98" i="7" s="1"/>
  <c r="AS97" i="7"/>
  <c r="S97" i="7" s="1"/>
  <c r="AS91" i="7"/>
  <c r="S91" i="7" s="1"/>
  <c r="AS89" i="7"/>
  <c r="S89" i="7" s="1"/>
  <c r="AR26" i="7"/>
  <c r="AQ26" i="7"/>
  <c r="AR30" i="7"/>
  <c r="AR29" i="7"/>
  <c r="AR28" i="7"/>
  <c r="AR27" i="7"/>
  <c r="AQ27" i="7"/>
  <c r="AR25" i="7"/>
  <c r="AR24" i="7"/>
  <c r="AR23" i="7"/>
  <c r="AR22" i="7"/>
  <c r="AR21" i="7"/>
  <c r="AR20" i="7"/>
  <c r="AR19" i="7"/>
  <c r="AR9" i="7"/>
  <c r="Y3" i="4"/>
  <c r="X3" i="4"/>
  <c r="W3" i="4"/>
  <c r="V3" i="4"/>
  <c r="U3" i="4"/>
  <c r="T3" i="4"/>
  <c r="Q3" i="4"/>
  <c r="P3" i="4"/>
  <c r="O3" i="4"/>
  <c r="N3" i="4"/>
  <c r="M3" i="4"/>
  <c r="L3" i="4"/>
  <c r="K3" i="4"/>
  <c r="I3" i="4"/>
  <c r="H3" i="4"/>
  <c r="G3" i="4"/>
  <c r="F3" i="4"/>
  <c r="E3" i="4"/>
  <c r="D3" i="4"/>
  <c r="W3" i="3"/>
  <c r="V3" i="3"/>
  <c r="U3" i="3"/>
  <c r="T3" i="3"/>
  <c r="R3" i="3"/>
  <c r="Q3" i="3"/>
  <c r="P3" i="3"/>
  <c r="M3" i="3"/>
  <c r="L3" i="3"/>
  <c r="K3" i="3"/>
  <c r="J3" i="3"/>
  <c r="I3" i="3"/>
  <c r="H3" i="3"/>
  <c r="G3" i="3"/>
  <c r="F3" i="3"/>
  <c r="E3" i="3"/>
  <c r="D3" i="3"/>
  <c r="AO26" i="7"/>
  <c r="AN26" i="7"/>
  <c r="AO30" i="7"/>
  <c r="AO29" i="7"/>
  <c r="AO28" i="7"/>
  <c r="AN28" i="7"/>
  <c r="AO27" i="7"/>
  <c r="AO25" i="7"/>
  <c r="AO24" i="7"/>
  <c r="AO23" i="7"/>
  <c r="AO22" i="7"/>
  <c r="AO21" i="7"/>
  <c r="AN21" i="7"/>
  <c r="AO20" i="7"/>
  <c r="AO19" i="7"/>
  <c r="AO9" i="7"/>
  <c r="X3" i="8"/>
  <c r="W3" i="8"/>
  <c r="U3" i="8"/>
  <c r="T3" i="8"/>
  <c r="S3" i="8"/>
  <c r="R3" i="8"/>
  <c r="P3" i="8"/>
  <c r="O3" i="8"/>
  <c r="N3" i="8"/>
  <c r="M3" i="8"/>
  <c r="K3" i="8"/>
  <c r="J3" i="8"/>
  <c r="I3" i="8"/>
  <c r="H3" i="8"/>
  <c r="F3" i="8"/>
  <c r="E3" i="8"/>
  <c r="AJ267" i="7" l="1"/>
  <c r="AJ235" i="7"/>
  <c r="AI27" i="7"/>
  <c r="AJ206" i="7"/>
  <c r="AI26" i="7"/>
  <c r="E55" i="13" s="1"/>
  <c r="AJ255" i="7"/>
  <c r="AJ28" i="7" s="1"/>
  <c r="AI28" i="7"/>
  <c r="AJ125" i="7"/>
  <c r="AA27" i="7"/>
  <c r="AA28" i="7"/>
  <c r="S27" i="7"/>
  <c r="S26" i="7"/>
  <c r="AX17" i="7"/>
  <c r="AY27" i="7"/>
  <c r="AY28" i="7"/>
  <c r="AW26" i="7"/>
  <c r="AY26" i="7"/>
  <c r="AW28" i="7"/>
  <c r="AR17" i="7"/>
  <c r="AS26" i="7"/>
  <c r="AV206" i="7"/>
  <c r="AA206" i="7" s="1"/>
  <c r="AV27" i="7"/>
  <c r="AV28" i="7"/>
  <c r="AS30" i="7"/>
  <c r="AS27" i="7"/>
  <c r="AQ30" i="7"/>
  <c r="AS255" i="7"/>
  <c r="AS160" i="7"/>
  <c r="AO17" i="7"/>
  <c r="B55" i="13" l="1"/>
  <c r="C55" i="13"/>
  <c r="AL206" i="7"/>
  <c r="AJ26" i="7"/>
  <c r="AJ27" i="7"/>
  <c r="AL235" i="7"/>
  <c r="AL125" i="7"/>
  <c r="AL267" i="7"/>
  <c r="AS28" i="7"/>
  <c r="S255" i="7"/>
  <c r="S160" i="7"/>
  <c r="AO16" i="7" l="1"/>
  <c r="AX16" i="7"/>
  <c r="AR16" i="7"/>
  <c r="S28" i="7"/>
  <c r="AP90" i="7"/>
  <c r="K90" i="7" s="1"/>
  <c r="L90" i="7" s="1"/>
  <c r="AP108" i="7"/>
  <c r="K108" i="7" s="1"/>
  <c r="AP110" i="7"/>
  <c r="K110" i="7" s="1"/>
  <c r="AP115" i="7"/>
  <c r="K115" i="7" s="1"/>
  <c r="AP117" i="7"/>
  <c r="K117" i="7" s="1"/>
  <c r="AP121" i="7"/>
  <c r="K121" i="7" s="1"/>
  <c r="AC90" i="7"/>
  <c r="U108" i="7"/>
  <c r="T108" i="7"/>
  <c r="AB108" i="7"/>
  <c r="AD108" i="7" s="1"/>
  <c r="T110" i="7"/>
  <c r="V110" i="7" s="1"/>
  <c r="AC110" i="7"/>
  <c r="AB110" i="7"/>
  <c r="U115" i="7"/>
  <c r="T115" i="7"/>
  <c r="AB115" i="7"/>
  <c r="AD115" i="7" s="1"/>
  <c r="T117" i="7"/>
  <c r="V117" i="7" s="1"/>
  <c r="AC117" i="7"/>
  <c r="AB117" i="7"/>
  <c r="U121" i="7"/>
  <c r="T121" i="7"/>
  <c r="AB121" i="7"/>
  <c r="AD121" i="7" s="1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19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220" i="2"/>
  <c r="C221" i="2"/>
  <c r="C58" i="2"/>
  <c r="C59" i="2"/>
  <c r="C60" i="2"/>
  <c r="C61" i="2"/>
  <c r="C222" i="2"/>
  <c r="C62" i="2"/>
  <c r="C223" i="2"/>
  <c r="C63" i="2"/>
  <c r="C64" i="2"/>
  <c r="C22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4" i="2"/>
  <c r="AB234" i="7"/>
  <c r="AC234" i="7"/>
  <c r="AB233" i="7"/>
  <c r="AD233" i="7" s="1"/>
  <c r="AB232" i="7"/>
  <c r="AC232" i="7"/>
  <c r="AB231" i="7"/>
  <c r="AD231" i="7" s="1"/>
  <c r="AB230" i="7"/>
  <c r="AC230" i="7"/>
  <c r="AB229" i="7"/>
  <c r="AB228" i="7"/>
  <c r="AC228" i="7"/>
  <c r="AB227" i="7"/>
  <c r="AC227" i="7"/>
  <c r="AB226" i="7"/>
  <c r="AC226" i="7"/>
  <c r="AB225" i="7"/>
  <c r="AD225" i="7" s="1"/>
  <c r="AB224" i="7"/>
  <c r="AC224" i="7"/>
  <c r="AB223" i="7"/>
  <c r="AB222" i="7"/>
  <c r="AC222" i="7"/>
  <c r="AB221" i="7"/>
  <c r="AD221" i="7" s="1"/>
  <c r="AB220" i="7"/>
  <c r="AC220" i="7"/>
  <c r="AB219" i="7"/>
  <c r="AC219" i="7"/>
  <c r="AB218" i="7"/>
  <c r="AC218" i="7"/>
  <c r="AB217" i="7"/>
  <c r="AD217" i="7" s="1"/>
  <c r="AB216" i="7"/>
  <c r="AC216" i="7"/>
  <c r="AB214" i="7"/>
  <c r="AB213" i="7"/>
  <c r="AD213" i="7" s="1"/>
  <c r="AB212" i="7"/>
  <c r="AC212" i="7"/>
  <c r="AB211" i="7"/>
  <c r="AC211" i="7"/>
  <c r="AB210" i="7"/>
  <c r="AC210" i="7"/>
  <c r="AB209" i="7"/>
  <c r="AD209" i="7" s="1"/>
  <c r="AB208" i="7"/>
  <c r="AC208" i="7"/>
  <c r="AB207" i="7"/>
  <c r="AD207" i="7" s="1"/>
  <c r="AB206" i="7"/>
  <c r="AB303" i="7"/>
  <c r="AC303" i="7"/>
  <c r="AB302" i="7"/>
  <c r="AC302" i="7"/>
  <c r="AB301" i="7"/>
  <c r="AD301" i="7" s="1"/>
  <c r="AB300" i="7"/>
  <c r="AC300" i="7"/>
  <c r="AB299" i="7"/>
  <c r="AD299" i="7" s="1"/>
  <c r="AB298" i="7"/>
  <c r="AC298" i="7"/>
  <c r="AB297" i="7"/>
  <c r="AD297" i="7" s="1"/>
  <c r="AC296" i="7"/>
  <c r="AB295" i="7"/>
  <c r="AC295" i="7"/>
  <c r="AB294" i="7"/>
  <c r="AC294" i="7"/>
  <c r="AB293" i="7"/>
  <c r="AD293" i="7" s="1"/>
  <c r="AB292" i="7"/>
  <c r="AC292" i="7"/>
  <c r="AB291" i="7"/>
  <c r="AD291" i="7" s="1"/>
  <c r="AB290" i="7"/>
  <c r="AC290" i="7"/>
  <c r="AB289" i="7"/>
  <c r="AD289" i="7" s="1"/>
  <c r="AB288" i="7"/>
  <c r="AC288" i="7"/>
  <c r="AB287" i="7"/>
  <c r="AC287" i="7"/>
  <c r="AB286" i="7"/>
  <c r="AC286" i="7"/>
  <c r="AB285" i="7"/>
  <c r="AD285" i="7" s="1"/>
  <c r="AC284" i="7"/>
  <c r="AC282" i="7"/>
  <c r="AB281" i="7"/>
  <c r="AD281" i="7" s="1"/>
  <c r="AB280" i="7"/>
  <c r="AC280" i="7"/>
  <c r="AB279" i="7"/>
  <c r="AC279" i="7"/>
  <c r="AB278" i="7"/>
  <c r="AC278" i="7"/>
  <c r="AB277" i="7"/>
  <c r="AB276" i="7"/>
  <c r="AB274" i="7"/>
  <c r="AC274" i="7"/>
  <c r="AB273" i="7"/>
  <c r="AD273" i="7" s="1"/>
  <c r="AB272" i="7"/>
  <c r="AC272" i="7"/>
  <c r="AB271" i="7"/>
  <c r="AB270" i="7"/>
  <c r="AC270" i="7"/>
  <c r="AB269" i="7"/>
  <c r="AB268" i="7"/>
  <c r="AB267" i="7"/>
  <c r="AB266" i="7"/>
  <c r="AC266" i="7"/>
  <c r="AB265" i="7"/>
  <c r="AD265" i="7" s="1"/>
  <c r="AB264" i="7"/>
  <c r="AC264" i="7"/>
  <c r="AB263" i="7"/>
  <c r="AC263" i="7"/>
  <c r="AB262" i="7"/>
  <c r="AC262" i="7"/>
  <c r="AB261" i="7"/>
  <c r="AD261" i="7" s="1"/>
  <c r="AB260" i="7"/>
  <c r="AC260" i="7"/>
  <c r="AB259" i="7"/>
  <c r="AB258" i="7"/>
  <c r="AC258" i="7"/>
  <c r="AB257" i="7"/>
  <c r="AD257" i="7" s="1"/>
  <c r="AB256" i="7"/>
  <c r="AC256" i="7"/>
  <c r="AB255" i="7"/>
  <c r="AB254" i="7"/>
  <c r="AC254" i="7"/>
  <c r="AB253" i="7"/>
  <c r="AD253" i="7" s="1"/>
  <c r="AB252" i="7"/>
  <c r="AC252" i="7"/>
  <c r="AB251" i="7"/>
  <c r="AD251" i="7" s="1"/>
  <c r="AB250" i="7"/>
  <c r="AC250" i="7"/>
  <c r="AB249" i="7"/>
  <c r="AD249" i="7" s="1"/>
  <c r="AB248" i="7"/>
  <c r="AB247" i="7"/>
  <c r="AC247" i="7"/>
  <c r="AB246" i="7"/>
  <c r="AC246" i="7"/>
  <c r="AB245" i="7"/>
  <c r="AD245" i="7" s="1"/>
  <c r="AB244" i="7"/>
  <c r="AC244" i="7"/>
  <c r="AB243" i="7"/>
  <c r="AD243" i="7" s="1"/>
  <c r="AB242" i="7"/>
  <c r="AC242" i="7"/>
  <c r="AB241" i="7"/>
  <c r="AD241" i="7" s="1"/>
  <c r="AB240" i="7"/>
  <c r="AC240" i="7"/>
  <c r="AB239" i="7"/>
  <c r="AC239" i="7"/>
  <c r="AB238" i="7"/>
  <c r="AB237" i="7"/>
  <c r="AD237" i="7" s="1"/>
  <c r="AB236" i="7"/>
  <c r="AC236" i="7"/>
  <c r="AB235" i="7"/>
  <c r="AB205" i="7"/>
  <c r="AC205" i="7"/>
  <c r="AC70" i="7"/>
  <c r="AC203" i="7"/>
  <c r="AC202" i="7"/>
  <c r="AC200" i="7"/>
  <c r="AC198" i="7"/>
  <c r="AC196" i="7"/>
  <c r="AC195" i="7"/>
  <c r="AB194" i="7"/>
  <c r="AC194" i="7"/>
  <c r="AB193" i="7"/>
  <c r="AD193" i="7" s="1"/>
  <c r="AC192" i="7"/>
  <c r="AC190" i="7"/>
  <c r="AC188" i="7"/>
  <c r="AC187" i="7"/>
  <c r="AC186" i="7"/>
  <c r="AC184" i="7"/>
  <c r="AC182" i="7"/>
  <c r="AC180" i="7"/>
  <c r="AC179" i="7"/>
  <c r="AC178" i="7"/>
  <c r="AC176" i="7"/>
  <c r="AB175" i="7"/>
  <c r="AD175" i="7" s="1"/>
  <c r="AC174" i="7"/>
  <c r="AB173" i="7"/>
  <c r="AD173" i="7" s="1"/>
  <c r="AC172" i="7"/>
  <c r="AC171" i="7"/>
  <c r="AC170" i="7"/>
  <c r="AC168" i="7"/>
  <c r="AC166" i="7"/>
  <c r="AC164" i="7"/>
  <c r="AC163" i="7"/>
  <c r="AC162" i="7"/>
  <c r="AC160" i="7"/>
  <c r="AC158" i="7"/>
  <c r="AC156" i="7"/>
  <c r="AC154" i="7"/>
  <c r="AB153" i="7"/>
  <c r="AD153" i="7" s="1"/>
  <c r="AB152" i="7"/>
  <c r="AC152" i="7"/>
  <c r="AC150" i="7"/>
  <c r="AC148" i="7"/>
  <c r="AC147" i="7"/>
  <c r="AC146" i="7"/>
  <c r="AB144" i="7"/>
  <c r="AC144" i="7"/>
  <c r="AC142" i="7"/>
  <c r="AC140" i="7"/>
  <c r="AC139" i="7"/>
  <c r="AC138" i="7"/>
  <c r="AC136" i="7"/>
  <c r="AC134" i="7"/>
  <c r="AB132" i="7"/>
  <c r="AC132" i="7"/>
  <c r="AC131" i="7"/>
  <c r="AB130" i="7"/>
  <c r="AC130" i="7"/>
  <c r="AB128" i="7"/>
  <c r="AC128" i="7"/>
  <c r="AC126" i="7"/>
  <c r="AB125" i="7"/>
  <c r="AB124" i="7"/>
  <c r="AC124" i="7"/>
  <c r="AB123" i="7"/>
  <c r="AC123" i="7"/>
  <c r="AB122" i="7"/>
  <c r="AC122" i="7"/>
  <c r="AB120" i="7"/>
  <c r="AD120" i="7" s="1"/>
  <c r="AB119" i="7"/>
  <c r="AC119" i="7"/>
  <c r="AB118" i="7"/>
  <c r="AD118" i="7" s="1"/>
  <c r="AB116" i="7"/>
  <c r="AC116" i="7"/>
  <c r="AB114" i="7"/>
  <c r="AC114" i="7"/>
  <c r="AC113" i="7"/>
  <c r="AB112" i="7"/>
  <c r="AB111" i="7"/>
  <c r="AC111" i="7"/>
  <c r="AB109" i="7"/>
  <c r="AD109" i="7" s="1"/>
  <c r="AB107" i="7"/>
  <c r="AC107" i="7"/>
  <c r="AB106" i="7"/>
  <c r="AD106" i="7" s="1"/>
  <c r="AB105" i="7"/>
  <c r="AC105" i="7"/>
  <c r="AB104" i="7"/>
  <c r="AC104" i="7"/>
  <c r="AB103" i="7"/>
  <c r="AC103" i="7"/>
  <c r="AB102" i="7"/>
  <c r="AC102" i="7"/>
  <c r="AB101" i="7"/>
  <c r="AC101" i="7"/>
  <c r="AB100" i="7"/>
  <c r="AD100" i="7" s="1"/>
  <c r="AB99" i="7"/>
  <c r="AC99" i="7"/>
  <c r="AB98" i="7"/>
  <c r="AD98" i="7" s="1"/>
  <c r="AB97" i="7"/>
  <c r="AC97" i="7"/>
  <c r="AB96" i="7"/>
  <c r="AC96" i="7"/>
  <c r="AB95" i="7"/>
  <c r="AC95" i="7"/>
  <c r="AB94" i="7"/>
  <c r="AB93" i="7"/>
  <c r="AC93" i="7"/>
  <c r="AB92" i="7"/>
  <c r="AD92" i="7" s="1"/>
  <c r="AB91" i="7"/>
  <c r="AC91" i="7"/>
  <c r="AC88" i="7"/>
  <c r="AC87" i="7"/>
  <c r="AC86" i="7"/>
  <c r="AC85" i="7"/>
  <c r="AC84" i="7"/>
  <c r="AC82" i="7"/>
  <c r="AC79" i="7"/>
  <c r="AC78" i="7"/>
  <c r="AC77" i="7"/>
  <c r="AC76" i="7"/>
  <c r="AC74" i="7"/>
  <c r="AC72" i="7"/>
  <c r="AC71" i="7"/>
  <c r="T234" i="7"/>
  <c r="U234" i="7"/>
  <c r="T233" i="7"/>
  <c r="U233" i="7"/>
  <c r="T232" i="7"/>
  <c r="T231" i="7"/>
  <c r="T230" i="7"/>
  <c r="T229" i="7"/>
  <c r="T228" i="7"/>
  <c r="T227" i="7"/>
  <c r="T226" i="7"/>
  <c r="U226" i="7"/>
  <c r="T225" i="7"/>
  <c r="U225" i="7"/>
  <c r="T224" i="7"/>
  <c r="T223" i="7"/>
  <c r="T222" i="7"/>
  <c r="T221" i="7"/>
  <c r="U221" i="7"/>
  <c r="T220" i="7"/>
  <c r="T219" i="7"/>
  <c r="T218" i="7"/>
  <c r="U218" i="7"/>
  <c r="T217" i="7"/>
  <c r="U217" i="7"/>
  <c r="T216" i="7"/>
  <c r="T215" i="7"/>
  <c r="T214" i="7"/>
  <c r="T213" i="7"/>
  <c r="U213" i="7"/>
  <c r="T212" i="7"/>
  <c r="T211" i="7"/>
  <c r="T210" i="7"/>
  <c r="U210" i="7"/>
  <c r="T209" i="7"/>
  <c r="T208" i="7"/>
  <c r="T207" i="7"/>
  <c r="T206" i="7"/>
  <c r="U305" i="7"/>
  <c r="T303" i="7"/>
  <c r="T302" i="7"/>
  <c r="U302" i="7"/>
  <c r="U301" i="7"/>
  <c r="T300" i="7"/>
  <c r="T299" i="7"/>
  <c r="T298" i="7"/>
  <c r="T297" i="7"/>
  <c r="U297" i="7"/>
  <c r="T295" i="7"/>
  <c r="T294" i="7"/>
  <c r="U294" i="7"/>
  <c r="T293" i="7"/>
  <c r="U293" i="7"/>
  <c r="T292" i="7"/>
  <c r="T291" i="7"/>
  <c r="T290" i="7"/>
  <c r="T289" i="7"/>
  <c r="U289" i="7"/>
  <c r="T288" i="7"/>
  <c r="T287" i="7"/>
  <c r="T286" i="7"/>
  <c r="T285" i="7"/>
  <c r="U285" i="7"/>
  <c r="T281" i="7"/>
  <c r="U281" i="7"/>
  <c r="T280" i="7"/>
  <c r="T279" i="7"/>
  <c r="T278" i="7"/>
  <c r="U278" i="7"/>
  <c r="T277" i="7"/>
  <c r="T276" i="7"/>
  <c r="T274" i="7"/>
  <c r="T273" i="7"/>
  <c r="U273" i="7"/>
  <c r="T272" i="7"/>
  <c r="T271" i="7"/>
  <c r="T270" i="7"/>
  <c r="U270" i="7"/>
  <c r="T269" i="7"/>
  <c r="T268" i="7"/>
  <c r="T267" i="7"/>
  <c r="T266" i="7"/>
  <c r="T265" i="7"/>
  <c r="T264" i="7"/>
  <c r="T263" i="7"/>
  <c r="T262" i="7"/>
  <c r="U262" i="7"/>
  <c r="T261" i="7"/>
  <c r="U261" i="7"/>
  <c r="T260" i="7"/>
  <c r="T259" i="7"/>
  <c r="T258" i="7"/>
  <c r="T257" i="7"/>
  <c r="T256" i="7"/>
  <c r="T255" i="7"/>
  <c r="T254" i="7"/>
  <c r="U254" i="7"/>
  <c r="T253" i="7"/>
  <c r="U253" i="7"/>
  <c r="T252" i="7"/>
  <c r="T251" i="7"/>
  <c r="T250" i="7"/>
  <c r="T249" i="7"/>
  <c r="U249" i="7"/>
  <c r="T248" i="7"/>
  <c r="T247" i="7"/>
  <c r="T246" i="7"/>
  <c r="U246" i="7"/>
  <c r="T245" i="7"/>
  <c r="U245" i="7"/>
  <c r="T244" i="7"/>
  <c r="T243" i="7"/>
  <c r="T242" i="7"/>
  <c r="T241" i="7"/>
  <c r="U241" i="7"/>
  <c r="T240" i="7"/>
  <c r="T239" i="7"/>
  <c r="T238" i="7"/>
  <c r="U238" i="7"/>
  <c r="T237" i="7"/>
  <c r="U237" i="7"/>
  <c r="T236" i="7"/>
  <c r="T235" i="7"/>
  <c r="T205" i="7"/>
  <c r="U204" i="7"/>
  <c r="U202" i="7"/>
  <c r="U201" i="7"/>
  <c r="U197" i="7"/>
  <c r="T194" i="7"/>
  <c r="U194" i="7"/>
  <c r="T193" i="7"/>
  <c r="U193" i="7"/>
  <c r="U189" i="7"/>
  <c r="U186" i="7"/>
  <c r="U185" i="7"/>
  <c r="U181" i="7"/>
  <c r="U178" i="7"/>
  <c r="U177" i="7"/>
  <c r="T175" i="7"/>
  <c r="U173" i="7"/>
  <c r="U170" i="7"/>
  <c r="U169" i="7"/>
  <c r="U165" i="7"/>
  <c r="U162" i="7"/>
  <c r="U161" i="7"/>
  <c r="U157" i="7"/>
  <c r="U154" i="7"/>
  <c r="T153" i="7"/>
  <c r="U153" i="7"/>
  <c r="T152" i="7"/>
  <c r="U149" i="7"/>
  <c r="U146" i="7"/>
  <c r="U145" i="7"/>
  <c r="T144" i="7"/>
  <c r="U141" i="7"/>
  <c r="U138" i="7"/>
  <c r="U137" i="7"/>
  <c r="U133" i="7"/>
  <c r="T132" i="7"/>
  <c r="U129" i="7"/>
  <c r="T128" i="7"/>
  <c r="T125" i="7"/>
  <c r="T124" i="7"/>
  <c r="T123" i="7"/>
  <c r="T122" i="7"/>
  <c r="U122" i="7"/>
  <c r="T120" i="7"/>
  <c r="T119" i="7"/>
  <c r="T118" i="7"/>
  <c r="T116" i="7"/>
  <c r="T114" i="7"/>
  <c r="U114" i="7"/>
  <c r="T112" i="7"/>
  <c r="T111" i="7"/>
  <c r="U111" i="7"/>
  <c r="T109" i="7"/>
  <c r="U109" i="7"/>
  <c r="T107" i="7"/>
  <c r="T106" i="7"/>
  <c r="T105" i="7"/>
  <c r="T104" i="7"/>
  <c r="U104" i="7"/>
  <c r="T103" i="7"/>
  <c r="T102" i="7"/>
  <c r="T101" i="7"/>
  <c r="U101" i="7"/>
  <c r="T100" i="7"/>
  <c r="U100" i="7"/>
  <c r="T99" i="7"/>
  <c r="T98" i="7"/>
  <c r="T97" i="7"/>
  <c r="T96" i="7"/>
  <c r="U96" i="7"/>
  <c r="T95" i="7"/>
  <c r="T94" i="7"/>
  <c r="T93" i="7"/>
  <c r="U93" i="7"/>
  <c r="T92" i="7"/>
  <c r="U92" i="7"/>
  <c r="T91" i="7"/>
  <c r="U87" i="7"/>
  <c r="U84" i="7"/>
  <c r="U83" i="7"/>
  <c r="U79" i="7"/>
  <c r="U76" i="7"/>
  <c r="U75" i="7"/>
  <c r="U71" i="7"/>
  <c r="AP86" i="7"/>
  <c r="K86" i="7" s="1"/>
  <c r="AP89" i="7"/>
  <c r="K89" i="7" s="1"/>
  <c r="AP91" i="7"/>
  <c r="K91" i="7" s="1"/>
  <c r="AP92" i="7"/>
  <c r="K92" i="7" s="1"/>
  <c r="AP93" i="7"/>
  <c r="K93" i="7" s="1"/>
  <c r="AP94" i="7"/>
  <c r="K94" i="7" s="1"/>
  <c r="AP95" i="7"/>
  <c r="K95" i="7" s="1"/>
  <c r="AP96" i="7"/>
  <c r="K96" i="7" s="1"/>
  <c r="AP97" i="7"/>
  <c r="K97" i="7" s="1"/>
  <c r="AP98" i="7"/>
  <c r="K98" i="7" s="1"/>
  <c r="AP99" i="7"/>
  <c r="K99" i="7" s="1"/>
  <c r="AP100" i="7"/>
  <c r="K100" i="7" s="1"/>
  <c r="AP101" i="7"/>
  <c r="K101" i="7" s="1"/>
  <c r="AP102" i="7"/>
  <c r="K102" i="7" s="1"/>
  <c r="AP103" i="7"/>
  <c r="K103" i="7" s="1"/>
  <c r="AP104" i="7"/>
  <c r="K104" i="7" s="1"/>
  <c r="AP105" i="7"/>
  <c r="K105" i="7" s="1"/>
  <c r="AP106" i="7"/>
  <c r="K106" i="7" s="1"/>
  <c r="AP107" i="7"/>
  <c r="K107" i="7" s="1"/>
  <c r="AP109" i="7"/>
  <c r="K109" i="7" s="1"/>
  <c r="AP111" i="7"/>
  <c r="K111" i="7" s="1"/>
  <c r="L111" i="7" s="1"/>
  <c r="AP112" i="7"/>
  <c r="K112" i="7" s="1"/>
  <c r="AP113" i="7"/>
  <c r="K113" i="7" s="1"/>
  <c r="AP114" i="7"/>
  <c r="K114" i="7" s="1"/>
  <c r="AP116" i="7"/>
  <c r="K116" i="7" s="1"/>
  <c r="AP118" i="7"/>
  <c r="K118" i="7" s="1"/>
  <c r="AP119" i="7"/>
  <c r="K119" i="7" s="1"/>
  <c r="AP120" i="7"/>
  <c r="K120" i="7" s="1"/>
  <c r="AP122" i="7"/>
  <c r="K122" i="7" s="1"/>
  <c r="AP123" i="7"/>
  <c r="K123" i="7" s="1"/>
  <c r="AP124" i="7"/>
  <c r="K124" i="7" s="1"/>
  <c r="AP125" i="7"/>
  <c r="K125" i="7" s="1"/>
  <c r="AP126" i="7"/>
  <c r="K126" i="7" s="1"/>
  <c r="AP128" i="7"/>
  <c r="K128" i="7" s="1"/>
  <c r="AP130" i="7"/>
  <c r="K130" i="7" s="1"/>
  <c r="AP131" i="7"/>
  <c r="K131" i="7" s="1"/>
  <c r="AP132" i="7"/>
  <c r="K132" i="7" s="1"/>
  <c r="AP138" i="7"/>
  <c r="K138" i="7" s="1"/>
  <c r="AP144" i="7"/>
  <c r="K144" i="7" s="1"/>
  <c r="L144" i="7" s="1"/>
  <c r="AP145" i="7"/>
  <c r="K145" i="7" s="1"/>
  <c r="AP147" i="7"/>
  <c r="K147" i="7" s="1"/>
  <c r="AP148" i="7"/>
  <c r="K148" i="7" s="1"/>
  <c r="L148" i="7" s="1"/>
  <c r="AP149" i="7"/>
  <c r="K149" i="7" s="1"/>
  <c r="AP152" i="7"/>
  <c r="K152" i="7" s="1"/>
  <c r="AP153" i="7"/>
  <c r="K153" i="7" s="1"/>
  <c r="AP155" i="7"/>
  <c r="K155" i="7" s="1"/>
  <c r="AP156" i="7"/>
  <c r="K156" i="7" s="1"/>
  <c r="AP157" i="7"/>
  <c r="K157" i="7" s="1"/>
  <c r="AP158" i="7"/>
  <c r="K158" i="7" s="1"/>
  <c r="AP159" i="7"/>
  <c r="K159" i="7" s="1"/>
  <c r="AP161" i="7"/>
  <c r="K161" i="7" s="1"/>
  <c r="AP162" i="7"/>
  <c r="K162" i="7" s="1"/>
  <c r="AP164" i="7"/>
  <c r="K164" i="7" s="1"/>
  <c r="AP165" i="7"/>
  <c r="K165" i="7" s="1"/>
  <c r="AP166" i="7"/>
  <c r="K166" i="7" s="1"/>
  <c r="AP167" i="7"/>
  <c r="K167" i="7" s="1"/>
  <c r="AP168" i="7"/>
  <c r="K168" i="7" s="1"/>
  <c r="AP169" i="7"/>
  <c r="K169" i="7" s="1"/>
  <c r="AP170" i="7"/>
  <c r="K170" i="7" s="1"/>
  <c r="AP171" i="7"/>
  <c r="K171" i="7" s="1"/>
  <c r="AP172" i="7"/>
  <c r="K172" i="7" s="1"/>
  <c r="AP173" i="7"/>
  <c r="K173" i="7" s="1"/>
  <c r="AP174" i="7"/>
  <c r="K174" i="7" s="1"/>
  <c r="AP175" i="7"/>
  <c r="K175" i="7" s="1"/>
  <c r="AP176" i="7"/>
  <c r="K176" i="7" s="1"/>
  <c r="AP177" i="7"/>
  <c r="K177" i="7" s="1"/>
  <c r="AP178" i="7"/>
  <c r="K178" i="7" s="1"/>
  <c r="AP179" i="7"/>
  <c r="K179" i="7" s="1"/>
  <c r="AP180" i="7"/>
  <c r="K180" i="7" s="1"/>
  <c r="AP181" i="7"/>
  <c r="K181" i="7" s="1"/>
  <c r="AP182" i="7"/>
  <c r="K182" i="7" s="1"/>
  <c r="AP183" i="7"/>
  <c r="K183" i="7" s="1"/>
  <c r="AP184" i="7"/>
  <c r="K184" i="7" s="1"/>
  <c r="AP185" i="7"/>
  <c r="K185" i="7" s="1"/>
  <c r="AP186" i="7"/>
  <c r="K186" i="7" s="1"/>
  <c r="AP187" i="7"/>
  <c r="K187" i="7" s="1"/>
  <c r="AP188" i="7"/>
  <c r="K188" i="7" s="1"/>
  <c r="AP189" i="7"/>
  <c r="K189" i="7" s="1"/>
  <c r="AP190" i="7"/>
  <c r="K190" i="7" s="1"/>
  <c r="AP191" i="7"/>
  <c r="K191" i="7" s="1"/>
  <c r="AP192" i="7"/>
  <c r="K192" i="7" s="1"/>
  <c r="AP193" i="7"/>
  <c r="K193" i="7" s="1"/>
  <c r="AP194" i="7"/>
  <c r="K194" i="7" s="1"/>
  <c r="AP195" i="7"/>
  <c r="K195" i="7" s="1"/>
  <c r="AP196" i="7"/>
  <c r="K196" i="7" s="1"/>
  <c r="AP197" i="7"/>
  <c r="K197" i="7" s="1"/>
  <c r="AP198" i="7"/>
  <c r="K198" i="7" s="1"/>
  <c r="AP199" i="7"/>
  <c r="K199" i="7" s="1"/>
  <c r="AP200" i="7"/>
  <c r="K200" i="7" s="1"/>
  <c r="AP202" i="7"/>
  <c r="K202" i="7" s="1"/>
  <c r="AP203" i="7"/>
  <c r="K203" i="7" s="1"/>
  <c r="AP205" i="7"/>
  <c r="K205" i="7" s="1"/>
  <c r="AP235" i="7"/>
  <c r="K235" i="7" s="1"/>
  <c r="AP236" i="7"/>
  <c r="K236" i="7" s="1"/>
  <c r="L236" i="7" s="1"/>
  <c r="AP237" i="7"/>
  <c r="K237" i="7" s="1"/>
  <c r="L237" i="7" s="1"/>
  <c r="AP238" i="7"/>
  <c r="K238" i="7" s="1"/>
  <c r="AP239" i="7"/>
  <c r="K239" i="7" s="1"/>
  <c r="AP240" i="7"/>
  <c r="K240" i="7" s="1"/>
  <c r="AP242" i="7"/>
  <c r="K242" i="7" s="1"/>
  <c r="AP243" i="7"/>
  <c r="K243" i="7" s="1"/>
  <c r="AP244" i="7"/>
  <c r="K244" i="7" s="1"/>
  <c r="AP245" i="7"/>
  <c r="K245" i="7" s="1"/>
  <c r="AP246" i="7"/>
  <c r="K246" i="7" s="1"/>
  <c r="AP247" i="7"/>
  <c r="K247" i="7" s="1"/>
  <c r="AP248" i="7"/>
  <c r="K248" i="7" s="1"/>
  <c r="AP249" i="7"/>
  <c r="K249" i="7" s="1"/>
  <c r="AP250" i="7"/>
  <c r="K250" i="7" s="1"/>
  <c r="AP251" i="7"/>
  <c r="K251" i="7" s="1"/>
  <c r="AP252" i="7"/>
  <c r="K252" i="7" s="1"/>
  <c r="AP253" i="7"/>
  <c r="K253" i="7" s="1"/>
  <c r="AP254" i="7"/>
  <c r="K254" i="7" s="1"/>
  <c r="AP255" i="7"/>
  <c r="K255" i="7" s="1"/>
  <c r="AP256" i="7"/>
  <c r="K256" i="7" s="1"/>
  <c r="AP257" i="7"/>
  <c r="K257" i="7" s="1"/>
  <c r="AP258" i="7"/>
  <c r="K258" i="7" s="1"/>
  <c r="AP259" i="7"/>
  <c r="K259" i="7" s="1"/>
  <c r="AP260" i="7"/>
  <c r="K260" i="7" s="1"/>
  <c r="AP261" i="7"/>
  <c r="K261" i="7" s="1"/>
  <c r="AP262" i="7"/>
  <c r="K262" i="7" s="1"/>
  <c r="AP263" i="7"/>
  <c r="K263" i="7" s="1"/>
  <c r="AP264" i="7"/>
  <c r="K264" i="7" s="1"/>
  <c r="AP265" i="7"/>
  <c r="K265" i="7" s="1"/>
  <c r="AP266" i="7"/>
  <c r="K266" i="7" s="1"/>
  <c r="AP267" i="7"/>
  <c r="K267" i="7" s="1"/>
  <c r="AP268" i="7"/>
  <c r="K268" i="7" s="1"/>
  <c r="AP269" i="7"/>
  <c r="K269" i="7" s="1"/>
  <c r="AP270" i="7"/>
  <c r="K270" i="7" s="1"/>
  <c r="AP271" i="7"/>
  <c r="K271" i="7" s="1"/>
  <c r="AP272" i="7"/>
  <c r="K272" i="7" s="1"/>
  <c r="AP273" i="7"/>
  <c r="K273" i="7" s="1"/>
  <c r="AP274" i="7"/>
  <c r="K274" i="7" s="1"/>
  <c r="AP276" i="7"/>
  <c r="K276" i="7" s="1"/>
  <c r="AP277" i="7"/>
  <c r="K277" i="7" s="1"/>
  <c r="L277" i="7" s="1"/>
  <c r="AP278" i="7"/>
  <c r="K278" i="7" s="1"/>
  <c r="AP279" i="7"/>
  <c r="K279" i="7" s="1"/>
  <c r="AP280" i="7"/>
  <c r="K280" i="7" s="1"/>
  <c r="AP281" i="7"/>
  <c r="K281" i="7" s="1"/>
  <c r="L281" i="7" s="1"/>
  <c r="AP282" i="7"/>
  <c r="K282" i="7" s="1"/>
  <c r="AP283" i="7"/>
  <c r="K283" i="7" s="1"/>
  <c r="AP284" i="7"/>
  <c r="K284" i="7" s="1"/>
  <c r="AP285" i="7"/>
  <c r="K285" i="7" s="1"/>
  <c r="L285" i="7" s="1"/>
  <c r="AP286" i="7"/>
  <c r="K286" i="7" s="1"/>
  <c r="AP287" i="7"/>
  <c r="K287" i="7" s="1"/>
  <c r="AP288" i="7"/>
  <c r="K288" i="7" s="1"/>
  <c r="AP289" i="7"/>
  <c r="K289" i="7" s="1"/>
  <c r="L289" i="7" s="1"/>
  <c r="AP290" i="7"/>
  <c r="K290" i="7" s="1"/>
  <c r="AP291" i="7"/>
  <c r="K291" i="7" s="1"/>
  <c r="AP292" i="7"/>
  <c r="K292" i="7" s="1"/>
  <c r="AP293" i="7"/>
  <c r="K293" i="7" s="1"/>
  <c r="L293" i="7" s="1"/>
  <c r="AP294" i="7"/>
  <c r="K294" i="7" s="1"/>
  <c r="AP295" i="7"/>
  <c r="K295" i="7" s="1"/>
  <c r="AP297" i="7"/>
  <c r="K297" i="7" s="1"/>
  <c r="AP298" i="7"/>
  <c r="K298" i="7" s="1"/>
  <c r="AP299" i="7"/>
  <c r="K299" i="7" s="1"/>
  <c r="AP300" i="7"/>
  <c r="K300" i="7" s="1"/>
  <c r="AP301" i="7"/>
  <c r="K301" i="7" s="1"/>
  <c r="AP302" i="7"/>
  <c r="K302" i="7" s="1"/>
  <c r="AP303" i="7"/>
  <c r="K303" i="7" s="1"/>
  <c r="AP206" i="7"/>
  <c r="K206" i="7" s="1"/>
  <c r="AP207" i="7"/>
  <c r="K207" i="7" s="1"/>
  <c r="AP208" i="7"/>
  <c r="K208" i="7" s="1"/>
  <c r="AP209" i="7"/>
  <c r="K209" i="7" s="1"/>
  <c r="AP210" i="7"/>
  <c r="K210" i="7" s="1"/>
  <c r="AP211" i="7"/>
  <c r="K211" i="7" s="1"/>
  <c r="AP212" i="7"/>
  <c r="K212" i="7" s="1"/>
  <c r="AP213" i="7"/>
  <c r="K213" i="7" s="1"/>
  <c r="AP214" i="7"/>
  <c r="K214" i="7" s="1"/>
  <c r="AP215" i="7"/>
  <c r="K215" i="7" s="1"/>
  <c r="AP216" i="7"/>
  <c r="K216" i="7" s="1"/>
  <c r="AP217" i="7"/>
  <c r="K217" i="7" s="1"/>
  <c r="AP218" i="7"/>
  <c r="K218" i="7" s="1"/>
  <c r="AP219" i="7"/>
  <c r="K219" i="7" s="1"/>
  <c r="AP220" i="7"/>
  <c r="K220" i="7" s="1"/>
  <c r="AP221" i="7"/>
  <c r="K221" i="7" s="1"/>
  <c r="AP222" i="7"/>
  <c r="K222" i="7" s="1"/>
  <c r="AP223" i="7"/>
  <c r="K223" i="7" s="1"/>
  <c r="AP224" i="7"/>
  <c r="K224" i="7" s="1"/>
  <c r="AP225" i="7"/>
  <c r="K225" i="7" s="1"/>
  <c r="AP226" i="7"/>
  <c r="K226" i="7" s="1"/>
  <c r="AP227" i="7"/>
  <c r="K227" i="7" s="1"/>
  <c r="AP228" i="7"/>
  <c r="K228" i="7" s="1"/>
  <c r="AP229" i="7"/>
  <c r="K229" i="7" s="1"/>
  <c r="AP230" i="7"/>
  <c r="K230" i="7" s="1"/>
  <c r="AP231" i="7"/>
  <c r="K231" i="7" s="1"/>
  <c r="AP232" i="7"/>
  <c r="K232" i="7" s="1"/>
  <c r="AP233" i="7"/>
  <c r="K233" i="7" s="1"/>
  <c r="AP234" i="7"/>
  <c r="K234" i="7" s="1"/>
  <c r="AB27" i="7" l="1"/>
  <c r="V209" i="7"/>
  <c r="AD93" i="7"/>
  <c r="AD101" i="7"/>
  <c r="AD111" i="7"/>
  <c r="AD122" i="7"/>
  <c r="AC125" i="7"/>
  <c r="AD125" i="7"/>
  <c r="AD130" i="7"/>
  <c r="AC133" i="7"/>
  <c r="AC141" i="7"/>
  <c r="AC149" i="7"/>
  <c r="AC157" i="7"/>
  <c r="AC165" i="7"/>
  <c r="AC173" i="7"/>
  <c r="AC181" i="7"/>
  <c r="AC189" i="7"/>
  <c r="AD194" i="7"/>
  <c r="AC197" i="7"/>
  <c r="AC204" i="7"/>
  <c r="AC241" i="7"/>
  <c r="AD246" i="7"/>
  <c r="AC249" i="7"/>
  <c r="AD254" i="7"/>
  <c r="AC257" i="7"/>
  <c r="AD262" i="7"/>
  <c r="AC265" i="7"/>
  <c r="AD270" i="7"/>
  <c r="AC273" i="7"/>
  <c r="AD278" i="7"/>
  <c r="AC281" i="7"/>
  <c r="AD286" i="7"/>
  <c r="AC289" i="7"/>
  <c r="AD294" i="7"/>
  <c r="AC297" i="7"/>
  <c r="AD302" i="7"/>
  <c r="AC305" i="7"/>
  <c r="AD210" i="7"/>
  <c r="AC213" i="7"/>
  <c r="AD218" i="7"/>
  <c r="AC221" i="7"/>
  <c r="AD226" i="7"/>
  <c r="AD229" i="7"/>
  <c r="AC229" i="7"/>
  <c r="AD234" i="7"/>
  <c r="L89" i="7"/>
  <c r="L98" i="7"/>
  <c r="L106" i="7"/>
  <c r="N106" i="7" s="1"/>
  <c r="L118" i="7"/>
  <c r="N118" i="7" s="1"/>
  <c r="L243" i="7"/>
  <c r="N243" i="7" s="1"/>
  <c r="L251" i="7"/>
  <c r="N251" i="7" s="1"/>
  <c r="L259" i="7"/>
  <c r="L267" i="7"/>
  <c r="N267" i="7" s="1"/>
  <c r="L283" i="7"/>
  <c r="N283" i="7" s="1"/>
  <c r="L291" i="7"/>
  <c r="N291" i="7" s="1"/>
  <c r="L299" i="7"/>
  <c r="N299" i="7" s="1"/>
  <c r="AC80" i="7"/>
  <c r="AD102" i="7"/>
  <c r="AD123" i="7"/>
  <c r="AD239" i="7"/>
  <c r="AD247" i="7"/>
  <c r="AB28" i="7"/>
  <c r="AD263" i="7"/>
  <c r="AD279" i="7"/>
  <c r="AD287" i="7"/>
  <c r="AD295" i="7"/>
  <c r="AD303" i="7"/>
  <c r="AC206" i="7"/>
  <c r="AD206" i="7"/>
  <c r="AD211" i="7"/>
  <c r="AC214" i="7"/>
  <c r="AD214" i="7"/>
  <c r="AD219" i="7"/>
  <c r="AD227" i="7"/>
  <c r="AC121" i="7"/>
  <c r="AC115" i="7"/>
  <c r="AC108" i="7"/>
  <c r="AD267" i="7"/>
  <c r="V132" i="7"/>
  <c r="V240" i="7"/>
  <c r="V264" i="7"/>
  <c r="V280" i="7"/>
  <c r="V288" i="7"/>
  <c r="AD268" i="7"/>
  <c r="AC268" i="7"/>
  <c r="L297" i="7"/>
  <c r="N297" i="7" s="1"/>
  <c r="L104" i="7"/>
  <c r="N104" i="7" s="1"/>
  <c r="L96" i="7"/>
  <c r="N96" i="7" s="1"/>
  <c r="AD94" i="7"/>
  <c r="AC94" i="7"/>
  <c r="AD107" i="7"/>
  <c r="AD119" i="7"/>
  <c r="AD128" i="7"/>
  <c r="AD144" i="7"/>
  <c r="AD152" i="7"/>
  <c r="AD236" i="7"/>
  <c r="AD244" i="7"/>
  <c r="AD252" i="7"/>
  <c r="AD260" i="7"/>
  <c r="AD292" i="7"/>
  <c r="AD208" i="7"/>
  <c r="AD224" i="7"/>
  <c r="L156" i="7"/>
  <c r="N156" i="7" s="1"/>
  <c r="L124" i="7"/>
  <c r="L103" i="7"/>
  <c r="N103" i="7" s="1"/>
  <c r="L95" i="7"/>
  <c r="N95" i="7" s="1"/>
  <c r="L229" i="7"/>
  <c r="N229" i="7" s="1"/>
  <c r="L221" i="7"/>
  <c r="N221" i="7" s="1"/>
  <c r="L213" i="7"/>
  <c r="N213" i="7" s="1"/>
  <c r="U74" i="7"/>
  <c r="U82" i="7"/>
  <c r="U91" i="7"/>
  <c r="U99" i="7"/>
  <c r="U107" i="7"/>
  <c r="U119" i="7"/>
  <c r="U128" i="7"/>
  <c r="U136" i="7"/>
  <c r="U144" i="7"/>
  <c r="U152" i="7"/>
  <c r="U160" i="7"/>
  <c r="U168" i="7"/>
  <c r="U176" i="7"/>
  <c r="U184" i="7"/>
  <c r="U192" i="7"/>
  <c r="U200" i="7"/>
  <c r="U236" i="7"/>
  <c r="U244" i="7"/>
  <c r="U252" i="7"/>
  <c r="U260" i="7"/>
  <c r="U284" i="7"/>
  <c r="U292" i="7"/>
  <c r="U300" i="7"/>
  <c r="U216" i="7"/>
  <c r="U224" i="7"/>
  <c r="U232" i="7"/>
  <c r="AC75" i="7"/>
  <c r="AC83" i="7"/>
  <c r="AC92" i="7"/>
  <c r="AD97" i="7"/>
  <c r="AC100" i="7"/>
  <c r="AD105" i="7"/>
  <c r="AC109" i="7"/>
  <c r="AD116" i="7"/>
  <c r="AC120" i="7"/>
  <c r="AC129" i="7"/>
  <c r="AC137" i="7"/>
  <c r="AC145" i="7"/>
  <c r="AC153" i="7"/>
  <c r="AC161" i="7"/>
  <c r="AC169" i="7"/>
  <c r="AC177" i="7"/>
  <c r="AC185" i="7"/>
  <c r="AC193" i="7"/>
  <c r="AC201" i="7"/>
  <c r="AD205" i="7"/>
  <c r="AC237" i="7"/>
  <c r="AD242" i="7"/>
  <c r="AC245" i="7"/>
  <c r="AD250" i="7"/>
  <c r="AC253" i="7"/>
  <c r="AD258" i="7"/>
  <c r="AC261" i="7"/>
  <c r="AD266" i="7"/>
  <c r="AC269" i="7"/>
  <c r="AD269" i="7"/>
  <c r="AD274" i="7"/>
  <c r="AD277" i="7"/>
  <c r="AC277" i="7"/>
  <c r="AC285" i="7"/>
  <c r="AD290" i="7"/>
  <c r="AC293" i="7"/>
  <c r="AD298" i="7"/>
  <c r="AC301" i="7"/>
  <c r="AC209" i="7"/>
  <c r="AC217" i="7"/>
  <c r="AD222" i="7"/>
  <c r="AC225" i="7"/>
  <c r="AD230" i="7"/>
  <c r="AC233" i="7"/>
  <c r="V95" i="7"/>
  <c r="V103" i="7"/>
  <c r="V124" i="7"/>
  <c r="V272" i="7"/>
  <c r="V212" i="7"/>
  <c r="V220" i="7"/>
  <c r="AD96" i="7"/>
  <c r="AD104" i="7"/>
  <c r="AD114" i="7"/>
  <c r="AC276" i="7"/>
  <c r="AD276" i="7"/>
  <c r="T27" i="7"/>
  <c r="V243" i="7"/>
  <c r="V251" i="7"/>
  <c r="V299" i="7"/>
  <c r="V207" i="7"/>
  <c r="V215" i="7"/>
  <c r="V231" i="7"/>
  <c r="AD91" i="7"/>
  <c r="AD99" i="7"/>
  <c r="AD112" i="7"/>
  <c r="AC112" i="7"/>
  <c r="AC255" i="7"/>
  <c r="AD255" i="7"/>
  <c r="AC271" i="7"/>
  <c r="AD271" i="7"/>
  <c r="AC69" i="7"/>
  <c r="AD248" i="7"/>
  <c r="AC248" i="7"/>
  <c r="AC304" i="7"/>
  <c r="AD304" i="7"/>
  <c r="AD238" i="7"/>
  <c r="AC238" i="7"/>
  <c r="V106" i="7"/>
  <c r="V118" i="7"/>
  <c r="V175" i="7"/>
  <c r="V291" i="7"/>
  <c r="AC155" i="7"/>
  <c r="AD300" i="7"/>
  <c r="AD216" i="7"/>
  <c r="AD232" i="7"/>
  <c r="L196" i="7"/>
  <c r="N196" i="7" s="1"/>
  <c r="L188" i="7"/>
  <c r="N188" i="7" s="1"/>
  <c r="L180" i="7"/>
  <c r="N180" i="7" s="1"/>
  <c r="L172" i="7"/>
  <c r="N172" i="7" s="1"/>
  <c r="L164" i="7"/>
  <c r="N164" i="7" s="1"/>
  <c r="L132" i="7"/>
  <c r="N132" i="7" s="1"/>
  <c r="U72" i="7"/>
  <c r="U80" i="7"/>
  <c r="U88" i="7"/>
  <c r="U97" i="7"/>
  <c r="V102" i="7"/>
  <c r="U105" i="7"/>
  <c r="V112" i="7"/>
  <c r="U116" i="7"/>
  <c r="V123" i="7"/>
  <c r="U126" i="7"/>
  <c r="U134" i="7"/>
  <c r="U142" i="7"/>
  <c r="U150" i="7"/>
  <c r="U158" i="7"/>
  <c r="U166" i="7"/>
  <c r="U174" i="7"/>
  <c r="U182" i="7"/>
  <c r="U190" i="7"/>
  <c r="U198" i="7"/>
  <c r="U205" i="7"/>
  <c r="V239" i="7"/>
  <c r="U242" i="7"/>
  <c r="V247" i="7"/>
  <c r="U250" i="7"/>
  <c r="U258" i="7"/>
  <c r="V263" i="7"/>
  <c r="U266" i="7"/>
  <c r="U274" i="7"/>
  <c r="V279" i="7"/>
  <c r="U282" i="7"/>
  <c r="V287" i="7"/>
  <c r="U290" i="7"/>
  <c r="V295" i="7"/>
  <c r="U298" i="7"/>
  <c r="V303" i="7"/>
  <c r="V211" i="7"/>
  <c r="U214" i="7"/>
  <c r="U222" i="7"/>
  <c r="V227" i="7"/>
  <c r="AC73" i="7"/>
  <c r="AC81" i="7"/>
  <c r="AC89" i="7"/>
  <c r="AD95" i="7"/>
  <c r="AC98" i="7"/>
  <c r="AD103" i="7"/>
  <c r="AC106" i="7"/>
  <c r="AC118" i="7"/>
  <c r="AD124" i="7"/>
  <c r="AC127" i="7"/>
  <c r="AD132" i="7"/>
  <c r="AC135" i="7"/>
  <c r="AC143" i="7"/>
  <c r="AC151" i="7"/>
  <c r="AC159" i="7"/>
  <c r="AC167" i="7"/>
  <c r="AC175" i="7"/>
  <c r="AC183" i="7"/>
  <c r="AC191" i="7"/>
  <c r="AC199" i="7"/>
  <c r="AC235" i="7"/>
  <c r="AD235" i="7"/>
  <c r="AD240" i="7"/>
  <c r="AC243" i="7"/>
  <c r="AC251" i="7"/>
  <c r="AD256" i="7"/>
  <c r="AD259" i="7"/>
  <c r="AC259" i="7"/>
  <c r="AD264" i="7"/>
  <c r="AC267" i="7"/>
  <c r="AD272" i="7"/>
  <c r="AC275" i="7"/>
  <c r="AD280" i="7"/>
  <c r="AC283" i="7"/>
  <c r="AD288" i="7"/>
  <c r="AC291" i="7"/>
  <c r="AC299" i="7"/>
  <c r="AC207" i="7"/>
  <c r="AD212" i="7"/>
  <c r="AC215" i="7"/>
  <c r="AD220" i="7"/>
  <c r="AD223" i="7"/>
  <c r="AC223" i="7"/>
  <c r="AD228" i="7"/>
  <c r="AC231" i="7"/>
  <c r="AD117" i="7"/>
  <c r="AD110" i="7"/>
  <c r="V255" i="7"/>
  <c r="T28" i="7"/>
  <c r="V130" i="7"/>
  <c r="U130" i="7"/>
  <c r="U286" i="7"/>
  <c r="V286" i="7"/>
  <c r="L109" i="7"/>
  <c r="N109" i="7" s="1"/>
  <c r="L161" i="7"/>
  <c r="N161" i="7" s="1"/>
  <c r="L169" i="7"/>
  <c r="N169" i="7" s="1"/>
  <c r="L177" i="7"/>
  <c r="N177" i="7" s="1"/>
  <c r="L185" i="7"/>
  <c r="N185" i="7" s="1"/>
  <c r="L193" i="7"/>
  <c r="N193" i="7" s="1"/>
  <c r="U77" i="7"/>
  <c r="U85" i="7"/>
  <c r="V91" i="7"/>
  <c r="V94" i="7"/>
  <c r="U94" i="7"/>
  <c r="V99" i="7"/>
  <c r="U102" i="7"/>
  <c r="V107" i="7"/>
  <c r="U112" i="7"/>
  <c r="V119" i="7"/>
  <c r="U123" i="7"/>
  <c r="V128" i="7"/>
  <c r="U131" i="7"/>
  <c r="U139" i="7"/>
  <c r="V144" i="7"/>
  <c r="U147" i="7"/>
  <c r="V152" i="7"/>
  <c r="U155" i="7"/>
  <c r="U163" i="7"/>
  <c r="U171" i="7"/>
  <c r="U179" i="7"/>
  <c r="U187" i="7"/>
  <c r="U195" i="7"/>
  <c r="U203" i="7"/>
  <c r="V236" i="7"/>
  <c r="U239" i="7"/>
  <c r="V244" i="7"/>
  <c r="U247" i="7"/>
  <c r="V252" i="7"/>
  <c r="U255" i="7"/>
  <c r="V260" i="7"/>
  <c r="U263" i="7"/>
  <c r="V271" i="7"/>
  <c r="U271" i="7"/>
  <c r="U279" i="7"/>
  <c r="U287" i="7"/>
  <c r="V292" i="7"/>
  <c r="U295" i="7"/>
  <c r="V300" i="7"/>
  <c r="U303" i="7"/>
  <c r="U211" i="7"/>
  <c r="V216" i="7"/>
  <c r="V219" i="7"/>
  <c r="U219" i="7"/>
  <c r="V224" i="7"/>
  <c r="U227" i="7"/>
  <c r="V232" i="7"/>
  <c r="V121" i="7"/>
  <c r="V108" i="7"/>
  <c r="V111" i="7"/>
  <c r="U125" i="7"/>
  <c r="V125" i="7"/>
  <c r="V238" i="7"/>
  <c r="V270" i="7"/>
  <c r="V302" i="7"/>
  <c r="V234" i="7"/>
  <c r="V114" i="7"/>
  <c r="V241" i="7"/>
  <c r="V273" i="7"/>
  <c r="L110" i="7"/>
  <c r="N110" i="7" s="1"/>
  <c r="V122" i="7"/>
  <c r="V246" i="7"/>
  <c r="V257" i="7"/>
  <c r="U257" i="7"/>
  <c r="V218" i="7"/>
  <c r="V229" i="7"/>
  <c r="U229" i="7"/>
  <c r="V249" i="7"/>
  <c r="V281" i="7"/>
  <c r="V213" i="7"/>
  <c r="U90" i="7"/>
  <c r="L147" i="7"/>
  <c r="N147" i="7" s="1"/>
  <c r="L239" i="7"/>
  <c r="N239" i="7" s="1"/>
  <c r="V97" i="7"/>
  <c r="V105" i="7"/>
  <c r="V116" i="7"/>
  <c r="U120" i="7"/>
  <c r="V120" i="7"/>
  <c r="V205" i="7"/>
  <c r="V242" i="7"/>
  <c r="V250" i="7"/>
  <c r="V258" i="7"/>
  <c r="V266" i="7"/>
  <c r="V269" i="7"/>
  <c r="U269" i="7"/>
  <c r="V274" i="7"/>
  <c r="U277" i="7"/>
  <c r="V277" i="7"/>
  <c r="V290" i="7"/>
  <c r="V298" i="7"/>
  <c r="T26" i="7"/>
  <c r="U209" i="7"/>
  <c r="V214" i="7"/>
  <c r="V222" i="7"/>
  <c r="V101" i="7"/>
  <c r="V262" i="7"/>
  <c r="V278" i="7"/>
  <c r="V210" i="7"/>
  <c r="V96" i="7"/>
  <c r="U268" i="7"/>
  <c r="V268" i="7"/>
  <c r="V276" i="7"/>
  <c r="U276" i="7"/>
  <c r="V221" i="7"/>
  <c r="U117" i="7"/>
  <c r="U230" i="7"/>
  <c r="V230" i="7"/>
  <c r="U69" i="7"/>
  <c r="U78" i="7"/>
  <c r="U86" i="7"/>
  <c r="V92" i="7"/>
  <c r="U95" i="7"/>
  <c r="V100" i="7"/>
  <c r="U103" i="7"/>
  <c r="V109" i="7"/>
  <c r="U113" i="7"/>
  <c r="U124" i="7"/>
  <c r="U132" i="7"/>
  <c r="U140" i="7"/>
  <c r="U148" i="7"/>
  <c r="V153" i="7"/>
  <c r="U156" i="7"/>
  <c r="U164" i="7"/>
  <c r="U172" i="7"/>
  <c r="U180" i="7"/>
  <c r="U188" i="7"/>
  <c r="V193" i="7"/>
  <c r="U196" i="7"/>
  <c r="U70" i="7"/>
  <c r="V237" i="7"/>
  <c r="U240" i="7"/>
  <c r="V245" i="7"/>
  <c r="V248" i="7"/>
  <c r="U248" i="7"/>
  <c r="V253" i="7"/>
  <c r="U256" i="7"/>
  <c r="V256" i="7"/>
  <c r="V261" i="7"/>
  <c r="U264" i="7"/>
  <c r="U272" i="7"/>
  <c r="U280" i="7"/>
  <c r="V285" i="7"/>
  <c r="U288" i="7"/>
  <c r="V293" i="7"/>
  <c r="U296" i="7"/>
  <c r="U304" i="7"/>
  <c r="U212" i="7"/>
  <c r="V217" i="7"/>
  <c r="U220" i="7"/>
  <c r="V225" i="7"/>
  <c r="V228" i="7"/>
  <c r="U228" i="7"/>
  <c r="V233" i="7"/>
  <c r="U110" i="7"/>
  <c r="V93" i="7"/>
  <c r="V194" i="7"/>
  <c r="V254" i="7"/>
  <c r="V265" i="7"/>
  <c r="U265" i="7"/>
  <c r="V294" i="7"/>
  <c r="V226" i="7"/>
  <c r="V104" i="7"/>
  <c r="V289" i="7"/>
  <c r="V297" i="7"/>
  <c r="V208" i="7"/>
  <c r="U208" i="7"/>
  <c r="U206" i="7"/>
  <c r="V206" i="7"/>
  <c r="U73" i="7"/>
  <c r="U81" i="7"/>
  <c r="V89" i="7"/>
  <c r="U89" i="7"/>
  <c r="V98" i="7"/>
  <c r="U98" i="7"/>
  <c r="U106" i="7"/>
  <c r="U118" i="7"/>
  <c r="U127" i="7"/>
  <c r="U135" i="7"/>
  <c r="U143" i="7"/>
  <c r="U151" i="7"/>
  <c r="U159" i="7"/>
  <c r="U167" i="7"/>
  <c r="U175" i="7"/>
  <c r="U183" i="7"/>
  <c r="U191" i="7"/>
  <c r="U199" i="7"/>
  <c r="U235" i="7"/>
  <c r="V235" i="7"/>
  <c r="U243" i="7"/>
  <c r="U251" i="7"/>
  <c r="V259" i="7"/>
  <c r="U259" i="7"/>
  <c r="U267" i="7"/>
  <c r="V267" i="7"/>
  <c r="U275" i="7"/>
  <c r="U283" i="7"/>
  <c r="U291" i="7"/>
  <c r="U299" i="7"/>
  <c r="U207" i="7"/>
  <c r="U215" i="7"/>
  <c r="U223" i="7"/>
  <c r="V223" i="7"/>
  <c r="U231" i="7"/>
  <c r="V115" i="7"/>
  <c r="L231" i="7"/>
  <c r="N231" i="7" s="1"/>
  <c r="L268" i="7"/>
  <c r="L252" i="7"/>
  <c r="N252" i="7" s="1"/>
  <c r="L145" i="7"/>
  <c r="N145" i="7" s="1"/>
  <c r="L94" i="7"/>
  <c r="L123" i="7"/>
  <c r="N123" i="7" s="1"/>
  <c r="L247" i="7"/>
  <c r="N247" i="7" s="1"/>
  <c r="L271" i="7"/>
  <c r="L232" i="7"/>
  <c r="N232" i="7" s="1"/>
  <c r="L224" i="7"/>
  <c r="N224" i="7" s="1"/>
  <c r="L216" i="7"/>
  <c r="N216" i="7" s="1"/>
  <c r="L208" i="7"/>
  <c r="N208" i="7" s="1"/>
  <c r="L200" i="7"/>
  <c r="N200" i="7" s="1"/>
  <c r="L192" i="7"/>
  <c r="N192" i="7" s="1"/>
  <c r="L184" i="7"/>
  <c r="N184" i="7" s="1"/>
  <c r="L176" i="7"/>
  <c r="N176" i="7" s="1"/>
  <c r="L168" i="7"/>
  <c r="N168" i="7" s="1"/>
  <c r="L116" i="7"/>
  <c r="N116" i="7" s="1"/>
  <c r="L223" i="7"/>
  <c r="L260" i="7"/>
  <c r="N260" i="7" s="1"/>
  <c r="L244" i="7"/>
  <c r="N244" i="7" s="1"/>
  <c r="L292" i="7"/>
  <c r="N292" i="7" s="1"/>
  <c r="L284" i="7"/>
  <c r="N284" i="7" s="1"/>
  <c r="L276" i="7"/>
  <c r="L152" i="7"/>
  <c r="N152" i="7" s="1"/>
  <c r="L130" i="7"/>
  <c r="L138" i="7"/>
  <c r="N138" i="7" s="1"/>
  <c r="L170" i="7"/>
  <c r="N170" i="7" s="1"/>
  <c r="L178" i="7"/>
  <c r="N178" i="7" s="1"/>
  <c r="L186" i="7"/>
  <c r="N186" i="7" s="1"/>
  <c r="L194" i="7"/>
  <c r="N194" i="7" s="1"/>
  <c r="L202" i="7"/>
  <c r="N202" i="7" s="1"/>
  <c r="L238" i="7"/>
  <c r="N238" i="7" s="1"/>
  <c r="L278" i="7"/>
  <c r="N278" i="7" s="1"/>
  <c r="L286" i="7"/>
  <c r="N286" i="7" s="1"/>
  <c r="L294" i="7"/>
  <c r="N294" i="7" s="1"/>
  <c r="L210" i="7"/>
  <c r="N210" i="7" s="1"/>
  <c r="L218" i="7"/>
  <c r="N218" i="7" s="1"/>
  <c r="L226" i="7"/>
  <c r="N226" i="7" s="1"/>
  <c r="L234" i="7"/>
  <c r="N234" i="7" s="1"/>
  <c r="L215" i="7"/>
  <c r="N215" i="7" s="1"/>
  <c r="L102" i="7"/>
  <c r="N102" i="7" s="1"/>
  <c r="L155" i="7"/>
  <c r="N155" i="7" s="1"/>
  <c r="L255" i="7"/>
  <c r="N255" i="7" s="1"/>
  <c r="L303" i="7"/>
  <c r="N303" i="7" s="1"/>
  <c r="AE30" i="7"/>
  <c r="K26" i="7"/>
  <c r="L207" i="7"/>
  <c r="N207" i="7" s="1"/>
  <c r="L300" i="7"/>
  <c r="N300" i="7" s="1"/>
  <c r="L119" i="7"/>
  <c r="N119" i="7" s="1"/>
  <c r="L263" i="7"/>
  <c r="N263" i="7" s="1"/>
  <c r="L273" i="7"/>
  <c r="N273" i="7" s="1"/>
  <c r="L265" i="7"/>
  <c r="L257" i="7"/>
  <c r="N257" i="7" s="1"/>
  <c r="L249" i="7"/>
  <c r="L128" i="7"/>
  <c r="N128" i="7" s="1"/>
  <c r="L86" i="7"/>
  <c r="N86" i="7" s="1"/>
  <c r="L248" i="7"/>
  <c r="N248" i="7" s="1"/>
  <c r="L256" i="7"/>
  <c r="N256" i="7" s="1"/>
  <c r="L264" i="7"/>
  <c r="N264" i="7" s="1"/>
  <c r="L272" i="7"/>
  <c r="N272" i="7" s="1"/>
  <c r="L280" i="7"/>
  <c r="N280" i="7" s="1"/>
  <c r="L288" i="7"/>
  <c r="N288" i="7" s="1"/>
  <c r="M90" i="7"/>
  <c r="N90" i="7"/>
  <c r="M232" i="7"/>
  <c r="M224" i="7"/>
  <c r="M216" i="7"/>
  <c r="M208" i="7"/>
  <c r="M300" i="7"/>
  <c r="M292" i="7"/>
  <c r="M284" i="7"/>
  <c r="M276" i="7"/>
  <c r="N276" i="7"/>
  <c r="N268" i="7"/>
  <c r="M268" i="7"/>
  <c r="M260" i="7"/>
  <c r="M252" i="7"/>
  <c r="M244" i="7"/>
  <c r="M236" i="7"/>
  <c r="N236" i="7"/>
  <c r="M200" i="7"/>
  <c r="M192" i="7"/>
  <c r="M184" i="7"/>
  <c r="M176" i="7"/>
  <c r="M168" i="7"/>
  <c r="M160" i="7"/>
  <c r="M152" i="7"/>
  <c r="N144" i="7"/>
  <c r="M144" i="7"/>
  <c r="M136" i="7"/>
  <c r="M128" i="7"/>
  <c r="M119" i="7"/>
  <c r="M107" i="7"/>
  <c r="M99" i="7"/>
  <c r="M91" i="7"/>
  <c r="M82" i="7"/>
  <c r="M74" i="7"/>
  <c r="L235" i="7"/>
  <c r="N235" i="7" s="1"/>
  <c r="M117" i="7"/>
  <c r="L269" i="7"/>
  <c r="L261" i="7"/>
  <c r="N261" i="7" s="1"/>
  <c r="L253" i="7"/>
  <c r="N253" i="7" s="1"/>
  <c r="L245" i="7"/>
  <c r="N245" i="7" s="1"/>
  <c r="L112" i="7"/>
  <c r="N112" i="7" s="1"/>
  <c r="M231" i="7"/>
  <c r="M223" i="7"/>
  <c r="N223" i="7"/>
  <c r="M215" i="7"/>
  <c r="M207" i="7"/>
  <c r="M299" i="7"/>
  <c r="M291" i="7"/>
  <c r="M283" i="7"/>
  <c r="M275" i="7"/>
  <c r="M267" i="7"/>
  <c r="M259" i="7"/>
  <c r="N259" i="7"/>
  <c r="M251" i="7"/>
  <c r="M243" i="7"/>
  <c r="M235" i="7"/>
  <c r="M199" i="7"/>
  <c r="M191" i="7"/>
  <c r="M183" i="7"/>
  <c r="M175" i="7"/>
  <c r="M167" i="7"/>
  <c r="M159" i="7"/>
  <c r="M151" i="7"/>
  <c r="M143" i="7"/>
  <c r="M135" i="7"/>
  <c r="M127" i="7"/>
  <c r="M118" i="7"/>
  <c r="M106" i="7"/>
  <c r="M98" i="7"/>
  <c r="N98" i="7"/>
  <c r="M89" i="7"/>
  <c r="N89" i="7"/>
  <c r="M81" i="7"/>
  <c r="M73" i="7"/>
  <c r="L91" i="7"/>
  <c r="N91" i="7" s="1"/>
  <c r="L99" i="7"/>
  <c r="N99" i="7" s="1"/>
  <c r="L107" i="7"/>
  <c r="N107" i="7" s="1"/>
  <c r="L115" i="7"/>
  <c r="N115" i="7" s="1"/>
  <c r="M230" i="7"/>
  <c r="M290" i="7"/>
  <c r="M242" i="7"/>
  <c r="M158" i="7"/>
  <c r="M116" i="7"/>
  <c r="M72" i="7"/>
  <c r="N289" i="7"/>
  <c r="M289" i="7"/>
  <c r="M257" i="7"/>
  <c r="M181" i="7"/>
  <c r="M133" i="7"/>
  <c r="M79" i="7"/>
  <c r="M296" i="7"/>
  <c r="M248" i="7"/>
  <c r="M180" i="7"/>
  <c r="M132" i="7"/>
  <c r="M78" i="7"/>
  <c r="L203" i="7"/>
  <c r="N203" i="7" s="1"/>
  <c r="L211" i="7"/>
  <c r="M110" i="7"/>
  <c r="M206" i="7"/>
  <c r="M282" i="7"/>
  <c r="M258" i="7"/>
  <c r="M198" i="7"/>
  <c r="M182" i="7"/>
  <c r="M150" i="7"/>
  <c r="M134" i="7"/>
  <c r="M97" i="7"/>
  <c r="M80" i="7"/>
  <c r="L301" i="7"/>
  <c r="N301" i="7" s="1"/>
  <c r="L120" i="7"/>
  <c r="N120" i="7" s="1"/>
  <c r="L100" i="7"/>
  <c r="N100" i="7" s="1"/>
  <c r="L92" i="7"/>
  <c r="N92" i="7" s="1"/>
  <c r="M221" i="7"/>
  <c r="M305" i="7"/>
  <c r="N265" i="7"/>
  <c r="M265" i="7"/>
  <c r="M204" i="7"/>
  <c r="M189" i="7"/>
  <c r="M157" i="7"/>
  <c r="M141" i="7"/>
  <c r="M104" i="7"/>
  <c r="M87" i="7"/>
  <c r="L101" i="7"/>
  <c r="N101" i="7" s="1"/>
  <c r="L246" i="7"/>
  <c r="N246" i="7" s="1"/>
  <c r="L262" i="7"/>
  <c r="N262" i="7" s="1"/>
  <c r="M212" i="7"/>
  <c r="M304" i="7"/>
  <c r="M272" i="7"/>
  <c r="M256" i="7"/>
  <c r="M196" i="7"/>
  <c r="M172" i="7"/>
  <c r="N148" i="7"/>
  <c r="M148" i="7"/>
  <c r="M113" i="7"/>
  <c r="M95" i="7"/>
  <c r="L131" i="7"/>
  <c r="N131" i="7" s="1"/>
  <c r="L179" i="7"/>
  <c r="N179" i="7" s="1"/>
  <c r="L195" i="7"/>
  <c r="N195" i="7" s="1"/>
  <c r="L279" i="7"/>
  <c r="N279" i="7" s="1"/>
  <c r="L227" i="7"/>
  <c r="N227" i="7" s="1"/>
  <c r="L233" i="7"/>
  <c r="N233" i="7" s="1"/>
  <c r="L225" i="7"/>
  <c r="N225" i="7" s="1"/>
  <c r="L217" i="7"/>
  <c r="N217" i="7" s="1"/>
  <c r="L209" i="7"/>
  <c r="N209" i="7" s="1"/>
  <c r="L159" i="7"/>
  <c r="N159" i="7" s="1"/>
  <c r="M211" i="7"/>
  <c r="N211" i="7"/>
  <c r="M295" i="7"/>
  <c r="M271" i="7"/>
  <c r="N271" i="7"/>
  <c r="M255" i="7"/>
  <c r="M203" i="7"/>
  <c r="M187" i="7"/>
  <c r="M163" i="7"/>
  <c r="M147" i="7"/>
  <c r="M123" i="7"/>
  <c r="M94" i="7"/>
  <c r="N94" i="7"/>
  <c r="M77" i="7"/>
  <c r="L240" i="7"/>
  <c r="N240" i="7" s="1"/>
  <c r="L220" i="7"/>
  <c r="N220" i="7" s="1"/>
  <c r="L121" i="7"/>
  <c r="N121" i="7" s="1"/>
  <c r="M222" i="7"/>
  <c r="M274" i="7"/>
  <c r="M205" i="7"/>
  <c r="M166" i="7"/>
  <c r="M105" i="7"/>
  <c r="M115" i="7"/>
  <c r="M229" i="7"/>
  <c r="M297" i="7"/>
  <c r="N249" i="7"/>
  <c r="M249" i="7"/>
  <c r="M173" i="7"/>
  <c r="M125" i="7"/>
  <c r="M71" i="7"/>
  <c r="L122" i="7"/>
  <c r="N122" i="7" s="1"/>
  <c r="L162" i="7"/>
  <c r="N162" i="7" s="1"/>
  <c r="L270" i="7"/>
  <c r="N270" i="7" s="1"/>
  <c r="N228" i="7"/>
  <c r="M228" i="7"/>
  <c r="M280" i="7"/>
  <c r="M240" i="7"/>
  <c r="M164" i="7"/>
  <c r="N124" i="7"/>
  <c r="M124" i="7"/>
  <c r="M69" i="7"/>
  <c r="L287" i="7"/>
  <c r="N287" i="7" s="1"/>
  <c r="M227" i="7"/>
  <c r="M287" i="7"/>
  <c r="M247" i="7"/>
  <c r="M179" i="7"/>
  <c r="M139" i="7"/>
  <c r="M102" i="7"/>
  <c r="L113" i="7"/>
  <c r="N113" i="7" s="1"/>
  <c r="L228" i="7"/>
  <c r="M234" i="7"/>
  <c r="M226" i="7"/>
  <c r="M218" i="7"/>
  <c r="M210" i="7"/>
  <c r="M302" i="7"/>
  <c r="M294" i="7"/>
  <c r="M286" i="7"/>
  <c r="M278" i="7"/>
  <c r="M270" i="7"/>
  <c r="M262" i="7"/>
  <c r="M254" i="7"/>
  <c r="M246" i="7"/>
  <c r="M238" i="7"/>
  <c r="M202" i="7"/>
  <c r="M194" i="7"/>
  <c r="M186" i="7"/>
  <c r="M178" i="7"/>
  <c r="M170" i="7"/>
  <c r="M162" i="7"/>
  <c r="M154" i="7"/>
  <c r="M146" i="7"/>
  <c r="M138" i="7"/>
  <c r="M130" i="7"/>
  <c r="N130" i="7"/>
  <c r="M122" i="7"/>
  <c r="N111" i="7"/>
  <c r="M111" i="7"/>
  <c r="M101" i="7"/>
  <c r="M93" i="7"/>
  <c r="M84" i="7"/>
  <c r="M76" i="7"/>
  <c r="L114" i="7"/>
  <c r="N114" i="7" s="1"/>
  <c r="L125" i="7"/>
  <c r="N125" i="7" s="1"/>
  <c r="L149" i="7"/>
  <c r="N149" i="7" s="1"/>
  <c r="L157" i="7"/>
  <c r="N157" i="7" s="1"/>
  <c r="L165" i="7"/>
  <c r="N165" i="7" s="1"/>
  <c r="L173" i="7"/>
  <c r="N173" i="7" s="1"/>
  <c r="L181" i="7"/>
  <c r="N181" i="7" s="1"/>
  <c r="L189" i="7"/>
  <c r="N189" i="7" s="1"/>
  <c r="L197" i="7"/>
  <c r="N197" i="7" s="1"/>
  <c r="M121" i="7"/>
  <c r="M108" i="7"/>
  <c r="L108" i="7"/>
  <c r="N108" i="7" s="1"/>
  <c r="M214" i="7"/>
  <c r="M298" i="7"/>
  <c r="M266" i="7"/>
  <c r="M250" i="7"/>
  <c r="M190" i="7"/>
  <c r="M174" i="7"/>
  <c r="M142" i="7"/>
  <c r="M126" i="7"/>
  <c r="M88" i="7"/>
  <c r="L153" i="7"/>
  <c r="N153" i="7" s="1"/>
  <c r="M213" i="7"/>
  <c r="N281" i="7"/>
  <c r="M281" i="7"/>
  <c r="M273" i="7"/>
  <c r="M241" i="7"/>
  <c r="M197" i="7"/>
  <c r="M165" i="7"/>
  <c r="M149" i="7"/>
  <c r="M114" i="7"/>
  <c r="M96" i="7"/>
  <c r="L93" i="7"/>
  <c r="N93" i="7" s="1"/>
  <c r="L254" i="7"/>
  <c r="N254" i="7" s="1"/>
  <c r="L302" i="7"/>
  <c r="N302" i="7" s="1"/>
  <c r="M220" i="7"/>
  <c r="M288" i="7"/>
  <c r="M264" i="7"/>
  <c r="M70" i="7"/>
  <c r="M188" i="7"/>
  <c r="M156" i="7"/>
  <c r="M140" i="7"/>
  <c r="M103" i="7"/>
  <c r="M86" i="7"/>
  <c r="L171" i="7"/>
  <c r="N171" i="7" s="1"/>
  <c r="L187" i="7"/>
  <c r="N187" i="7" s="1"/>
  <c r="L295" i="7"/>
  <c r="N295" i="7" s="1"/>
  <c r="L219" i="7"/>
  <c r="N219" i="7" s="1"/>
  <c r="M219" i="7"/>
  <c r="M303" i="7"/>
  <c r="M279" i="7"/>
  <c r="M263" i="7"/>
  <c r="M239" i="7"/>
  <c r="M195" i="7"/>
  <c r="M171" i="7"/>
  <c r="M155" i="7"/>
  <c r="M131" i="7"/>
  <c r="M112" i="7"/>
  <c r="M85" i="7"/>
  <c r="L212" i="7"/>
  <c r="N212" i="7" s="1"/>
  <c r="K28" i="7"/>
  <c r="L199" i="7"/>
  <c r="N199" i="7" s="1"/>
  <c r="L191" i="7"/>
  <c r="N191" i="7" s="1"/>
  <c r="L183" i="7"/>
  <c r="N183" i="7" s="1"/>
  <c r="L175" i="7"/>
  <c r="N175" i="7" s="1"/>
  <c r="L167" i="7"/>
  <c r="N167" i="7" s="1"/>
  <c r="M233" i="7"/>
  <c r="M225" i="7"/>
  <c r="M217" i="7"/>
  <c r="M209" i="7"/>
  <c r="M301" i="7"/>
  <c r="N293" i="7"/>
  <c r="M293" i="7"/>
  <c r="N285" i="7"/>
  <c r="M285" i="7"/>
  <c r="N277" i="7"/>
  <c r="M277" i="7"/>
  <c r="N269" i="7"/>
  <c r="M269" i="7"/>
  <c r="M261" i="7"/>
  <c r="M253" i="7"/>
  <c r="M245" i="7"/>
  <c r="N237" i="7"/>
  <c r="M237" i="7"/>
  <c r="M201" i="7"/>
  <c r="M193" i="7"/>
  <c r="M185" i="7"/>
  <c r="M177" i="7"/>
  <c r="M169" i="7"/>
  <c r="M161" i="7"/>
  <c r="M153" i="7"/>
  <c r="M145" i="7"/>
  <c r="M137" i="7"/>
  <c r="M129" i="7"/>
  <c r="M120" i="7"/>
  <c r="M109" i="7"/>
  <c r="M100" i="7"/>
  <c r="M92" i="7"/>
  <c r="M83" i="7"/>
  <c r="M75" i="7"/>
  <c r="L97" i="7"/>
  <c r="N97" i="7" s="1"/>
  <c r="L105" i="7"/>
  <c r="N105" i="7" s="1"/>
  <c r="L126" i="7"/>
  <c r="N126" i="7" s="1"/>
  <c r="L158" i="7"/>
  <c r="N158" i="7" s="1"/>
  <c r="L166" i="7"/>
  <c r="N166" i="7" s="1"/>
  <c r="L174" i="7"/>
  <c r="N174" i="7" s="1"/>
  <c r="L182" i="7"/>
  <c r="N182" i="7" s="1"/>
  <c r="L190" i="7"/>
  <c r="N190" i="7" s="1"/>
  <c r="L198" i="7"/>
  <c r="N198" i="7" s="1"/>
  <c r="L205" i="7"/>
  <c r="N205" i="7" s="1"/>
  <c r="L242" i="7"/>
  <c r="N242" i="7" s="1"/>
  <c r="L250" i="7"/>
  <c r="N250" i="7" s="1"/>
  <c r="L258" i="7"/>
  <c r="N258" i="7" s="1"/>
  <c r="L266" i="7"/>
  <c r="N266" i="7" s="1"/>
  <c r="L274" i="7"/>
  <c r="N274" i="7" s="1"/>
  <c r="L282" i="7"/>
  <c r="N282" i="7" s="1"/>
  <c r="L290" i="7"/>
  <c r="N290" i="7" s="1"/>
  <c r="L298" i="7"/>
  <c r="N298" i="7" s="1"/>
  <c r="L206" i="7"/>
  <c r="N206" i="7" s="1"/>
  <c r="L214" i="7"/>
  <c r="N214" i="7" s="1"/>
  <c r="L222" i="7"/>
  <c r="N222" i="7" s="1"/>
  <c r="L230" i="7"/>
  <c r="N230" i="7" s="1"/>
  <c r="L117" i="7"/>
  <c r="N117" i="7" s="1"/>
  <c r="K21" i="7"/>
  <c r="G25" i="7"/>
  <c r="W25" i="7"/>
  <c r="AE20" i="7"/>
  <c r="W20" i="7"/>
  <c r="J25" i="7"/>
  <c r="AH30" i="7"/>
  <c r="AE25" i="7"/>
  <c r="AH25" i="7"/>
  <c r="O20" i="7"/>
  <c r="P29" i="7"/>
  <c r="X21" i="7"/>
  <c r="Z24" i="7"/>
  <c r="W27" i="7"/>
  <c r="Z27" i="7"/>
  <c r="Z28" i="7"/>
  <c r="W28" i="7"/>
  <c r="W29" i="7"/>
  <c r="Z29" i="7"/>
  <c r="AH9" i="7"/>
  <c r="AE21" i="7"/>
  <c r="H25" i="7"/>
  <c r="J20" i="7"/>
  <c r="P30" i="7"/>
  <c r="X25" i="7"/>
  <c r="W30" i="7"/>
  <c r="AF20" i="7"/>
  <c r="AP28" i="7"/>
  <c r="AP21" i="7"/>
  <c r="J23" i="7"/>
  <c r="P27" i="7"/>
  <c r="W9" i="7"/>
  <c r="W22" i="7"/>
  <c r="P25" i="7"/>
  <c r="G20" i="7"/>
  <c r="O26" i="7"/>
  <c r="Z21" i="7"/>
  <c r="W24" i="7"/>
  <c r="R30" i="7"/>
  <c r="AH20" i="7"/>
  <c r="H20" i="7"/>
  <c r="AP26" i="7"/>
  <c r="H30" i="7"/>
  <c r="AF25" i="7"/>
  <c r="G22" i="7"/>
  <c r="J22" i="7"/>
  <c r="Z25" i="7"/>
  <c r="AF26" i="7"/>
  <c r="G26" i="7"/>
  <c r="G23" i="7"/>
  <c r="X22" i="7"/>
  <c r="J29" i="7"/>
  <c r="J26" i="7"/>
  <c r="O21" i="7"/>
  <c r="Z23" i="7"/>
  <c r="AH22" i="7"/>
  <c r="AF22" i="7"/>
  <c r="AF24" i="7"/>
  <c r="AF28" i="7"/>
  <c r="AG28" i="7" s="1"/>
  <c r="G19" i="7"/>
  <c r="G28" i="7"/>
  <c r="G24" i="7"/>
  <c r="H22" i="7"/>
  <c r="H9" i="7"/>
  <c r="J21" i="7"/>
  <c r="P9" i="7"/>
  <c r="P20" i="7"/>
  <c r="O22" i="7"/>
  <c r="P22" i="7"/>
  <c r="O23" i="7"/>
  <c r="P24" i="7"/>
  <c r="O25" i="7"/>
  <c r="P28" i="7"/>
  <c r="P26" i="7"/>
  <c r="X27" i="7"/>
  <c r="X29" i="7"/>
  <c r="W26" i="7"/>
  <c r="AE19" i="7"/>
  <c r="AF21" i="7"/>
  <c r="AE23" i="7"/>
  <c r="AH24" i="7"/>
  <c r="AE27" i="7"/>
  <c r="AH28" i="7"/>
  <c r="AE29" i="7"/>
  <c r="AE26" i="7"/>
  <c r="R27" i="7"/>
  <c r="X23" i="7"/>
  <c r="G30" i="7"/>
  <c r="Z19" i="7"/>
  <c r="P21" i="7"/>
  <c r="R24" i="7"/>
  <c r="O27" i="7"/>
  <c r="R28" i="7"/>
  <c r="O29" i="7"/>
  <c r="Z9" i="7"/>
  <c r="W21" i="7"/>
  <c r="Z30" i="7"/>
  <c r="P19" i="7"/>
  <c r="O28" i="7"/>
  <c r="R29" i="7"/>
  <c r="J27" i="7"/>
  <c r="R20" i="7"/>
  <c r="R26" i="7"/>
  <c r="X9" i="7"/>
  <c r="X30" i="7"/>
  <c r="Y30" i="7" s="1"/>
  <c r="AF23" i="7"/>
  <c r="G21" i="7"/>
  <c r="J24" i="7"/>
  <c r="J28" i="7"/>
  <c r="O9" i="7"/>
  <c r="R21" i="7"/>
  <c r="P23" i="7"/>
  <c r="O30" i="7"/>
  <c r="X20" i="7"/>
  <c r="W23" i="7"/>
  <c r="X26" i="7"/>
  <c r="AF27" i="7"/>
  <c r="AF29" i="7"/>
  <c r="AG29" i="7" s="1"/>
  <c r="O24" i="7"/>
  <c r="W19" i="7"/>
  <c r="R19" i="7"/>
  <c r="Z22" i="7"/>
  <c r="G29" i="7"/>
  <c r="G27" i="7"/>
  <c r="H26" i="7"/>
  <c r="H29" i="7"/>
  <c r="I29" i="7" s="1"/>
  <c r="H28" i="7"/>
  <c r="H27" i="7"/>
  <c r="H24" i="7"/>
  <c r="H23" i="7"/>
  <c r="H21" i="7"/>
  <c r="H19" i="7"/>
  <c r="J9" i="7"/>
  <c r="J30" i="7"/>
  <c r="R22" i="7"/>
  <c r="R23" i="7"/>
  <c r="R25" i="7"/>
  <c r="Z20" i="7"/>
  <c r="X24" i="7"/>
  <c r="X28" i="7"/>
  <c r="Y28" i="7" s="1"/>
  <c r="Z26" i="7"/>
  <c r="AF19" i="7"/>
  <c r="AH19" i="7"/>
  <c r="AE9" i="7"/>
  <c r="AH21" i="7"/>
  <c r="AE22" i="7"/>
  <c r="AH23" i="7"/>
  <c r="AE24" i="7"/>
  <c r="AH27" i="7"/>
  <c r="AE28" i="7"/>
  <c r="AH29" i="7"/>
  <c r="AF30" i="7"/>
  <c r="AG30" i="7" s="1"/>
  <c r="AH26" i="7"/>
  <c r="G9" i="7"/>
  <c r="J19" i="7"/>
  <c r="R9" i="7"/>
  <c r="O19" i="7"/>
  <c r="X19" i="7"/>
  <c r="AF9" i="7"/>
  <c r="C39" i="6"/>
  <c r="C30" i="6"/>
  <c r="AW87" i="7" s="1"/>
  <c r="C104" i="6"/>
  <c r="AW203" i="7" s="1"/>
  <c r="T203" i="7" s="1"/>
  <c r="V203" i="7" s="1"/>
  <c r="C29" i="6"/>
  <c r="AW86" i="7" s="1"/>
  <c r="C28" i="6"/>
  <c r="AW85" i="7" s="1"/>
  <c r="C103" i="6"/>
  <c r="AW202" i="7" s="1"/>
  <c r="T202" i="7" s="1"/>
  <c r="V202" i="7" s="1"/>
  <c r="F102" i="6"/>
  <c r="F3" i="6" s="1"/>
  <c r="C123" i="6"/>
  <c r="C26" i="6"/>
  <c r="C25" i="6"/>
  <c r="AW81" i="7" s="1"/>
  <c r="C27" i="6"/>
  <c r="AW83" i="7" s="1"/>
  <c r="C101" i="6"/>
  <c r="AW200" i="7" s="1"/>
  <c r="T200" i="7" s="1"/>
  <c r="V200" i="7" s="1"/>
  <c r="C24" i="6"/>
  <c r="AW80" i="7" s="1"/>
  <c r="C23" i="6"/>
  <c r="AW79" i="7" s="1"/>
  <c r="C58" i="6"/>
  <c r="AW154" i="7" s="1"/>
  <c r="C57" i="6"/>
  <c r="AW151" i="7" s="1"/>
  <c r="C56" i="6"/>
  <c r="AW150" i="7" s="1"/>
  <c r="C55" i="6"/>
  <c r="AW149" i="7" s="1"/>
  <c r="C100" i="6"/>
  <c r="AW199" i="7" s="1"/>
  <c r="T199" i="7" s="1"/>
  <c r="V199" i="7" s="1"/>
  <c r="C99" i="6"/>
  <c r="AW198" i="7" s="1"/>
  <c r="T198" i="7" s="1"/>
  <c r="V198" i="7" s="1"/>
  <c r="C98" i="6"/>
  <c r="AW197" i="7" s="1"/>
  <c r="T197" i="7" s="1"/>
  <c r="V197" i="7" s="1"/>
  <c r="C54" i="6"/>
  <c r="AW148" i="7" s="1"/>
  <c r="C38" i="6"/>
  <c r="AW131" i="7" s="1"/>
  <c r="T131" i="7" s="1"/>
  <c r="V131" i="7" s="1"/>
  <c r="C97" i="6"/>
  <c r="AW196" i="7" s="1"/>
  <c r="T196" i="7" s="1"/>
  <c r="V196" i="7" s="1"/>
  <c r="C96" i="6"/>
  <c r="AW195" i="7" s="1"/>
  <c r="T195" i="7" s="1"/>
  <c r="V195" i="7" s="1"/>
  <c r="C122" i="6"/>
  <c r="C121" i="6"/>
  <c r="C120" i="6"/>
  <c r="C53" i="6"/>
  <c r="AW147" i="7" s="1"/>
  <c r="C34" i="6"/>
  <c r="AW113" i="7" s="1"/>
  <c r="C52" i="6"/>
  <c r="AW146" i="7" s="1"/>
  <c r="T146" i="7" s="1"/>
  <c r="V146" i="7" s="1"/>
  <c r="C95" i="6"/>
  <c r="AW192" i="7" s="1"/>
  <c r="T192" i="7" s="1"/>
  <c r="V192" i="7" s="1"/>
  <c r="C94" i="6"/>
  <c r="AW191" i="7" s="1"/>
  <c r="T191" i="7" s="1"/>
  <c r="V191" i="7" s="1"/>
  <c r="C119" i="6"/>
  <c r="C11" i="6"/>
  <c r="AW296" i="7" s="1"/>
  <c r="C93" i="6"/>
  <c r="AW190" i="7" s="1"/>
  <c r="T190" i="7" s="1"/>
  <c r="V190" i="7" s="1"/>
  <c r="C92" i="6"/>
  <c r="AW189" i="7" s="1"/>
  <c r="T189" i="7" s="1"/>
  <c r="V189" i="7" s="1"/>
  <c r="C91" i="6"/>
  <c r="AW188" i="7" s="1"/>
  <c r="T188" i="7" s="1"/>
  <c r="V188" i="7" s="1"/>
  <c r="C90" i="6"/>
  <c r="AW187" i="7" s="1"/>
  <c r="T187" i="7" s="1"/>
  <c r="V187" i="7" s="1"/>
  <c r="C22" i="6"/>
  <c r="AW78" i="7" s="1"/>
  <c r="C89" i="6"/>
  <c r="AW186" i="7" s="1"/>
  <c r="T186" i="7" s="1"/>
  <c r="V186" i="7" s="1"/>
  <c r="C88" i="6"/>
  <c r="AW185" i="7" s="1"/>
  <c r="T185" i="7" s="1"/>
  <c r="V185" i="7" s="1"/>
  <c r="C118" i="6"/>
  <c r="C21" i="6"/>
  <c r="AW77" i="7" s="1"/>
  <c r="C32" i="6"/>
  <c r="AW89" i="7" s="1"/>
  <c r="T89" i="7" s="1"/>
  <c r="C51" i="6"/>
  <c r="AW145" i="7" s="1"/>
  <c r="C87" i="6"/>
  <c r="AW184" i="7" s="1"/>
  <c r="T184" i="7" s="1"/>
  <c r="V184" i="7" s="1"/>
  <c r="C20" i="6"/>
  <c r="AW76" i="7" s="1"/>
  <c r="C50" i="6"/>
  <c r="AW143" i="7" s="1"/>
  <c r="C49" i="6"/>
  <c r="AW142" i="7" s="1"/>
  <c r="C19" i="6"/>
  <c r="AW75" i="7" s="1"/>
  <c r="C117" i="6"/>
  <c r="C86" i="6"/>
  <c r="AW183" i="7" s="1"/>
  <c r="T183" i="7" s="1"/>
  <c r="V183" i="7" s="1"/>
  <c r="C10" i="6"/>
  <c r="AW284" i="7" s="1"/>
  <c r="C48" i="6"/>
  <c r="AW141" i="7" s="1"/>
  <c r="C47" i="6"/>
  <c r="AW140" i="7" s="1"/>
  <c r="C85" i="6"/>
  <c r="AW182" i="7" s="1"/>
  <c r="T182" i="7" s="1"/>
  <c r="V182" i="7" s="1"/>
  <c r="C37" i="6"/>
  <c r="AW130" i="7" s="1"/>
  <c r="C84" i="6"/>
  <c r="AW181" i="7" s="1"/>
  <c r="T181" i="7" s="1"/>
  <c r="V181" i="7" s="1"/>
  <c r="C83" i="6"/>
  <c r="AW180" i="7" s="1"/>
  <c r="T180" i="7" s="1"/>
  <c r="V180" i="7" s="1"/>
  <c r="C46" i="6"/>
  <c r="AW139" i="7" s="1"/>
  <c r="C36" i="6"/>
  <c r="AW129" i="7" s="1"/>
  <c r="C82" i="6"/>
  <c r="AW179" i="7" s="1"/>
  <c r="T179" i="7" s="1"/>
  <c r="V179" i="7" s="1"/>
  <c r="C111" i="6"/>
  <c r="C9" i="6"/>
  <c r="C8" i="6"/>
  <c r="AW282" i="7" s="1"/>
  <c r="C18" i="6"/>
  <c r="AW74" i="7" s="1"/>
  <c r="C81" i="6"/>
  <c r="AW178" i="7" s="1"/>
  <c r="T178" i="7" s="1"/>
  <c r="V178" i="7" s="1"/>
  <c r="C45" i="6"/>
  <c r="AW138" i="7" s="1"/>
  <c r="C107" i="6"/>
  <c r="AW204" i="7" s="1"/>
  <c r="C44" i="6"/>
  <c r="AW137" i="7" s="1"/>
  <c r="C125" i="6"/>
  <c r="C17" i="6"/>
  <c r="AW73" i="7" s="1"/>
  <c r="C16" i="6"/>
  <c r="AW72" i="7" s="1"/>
  <c r="C80" i="6"/>
  <c r="AW177" i="7" s="1"/>
  <c r="T177" i="7" s="1"/>
  <c r="V177" i="7" s="1"/>
  <c r="C79" i="6"/>
  <c r="AW176" i="7" s="1"/>
  <c r="T176" i="7" s="1"/>
  <c r="V176" i="7" s="1"/>
  <c r="C35" i="6"/>
  <c r="AW126" i="7" s="1"/>
  <c r="C116" i="6"/>
  <c r="C78" i="6"/>
  <c r="AW174" i="7" s="1"/>
  <c r="T174" i="7" s="1"/>
  <c r="V174" i="7" s="1"/>
  <c r="C77" i="6"/>
  <c r="AW167" i="7" s="1"/>
  <c r="T167" i="7" s="1"/>
  <c r="V167" i="7" s="1"/>
  <c r="C76" i="6"/>
  <c r="AW173" i="7" s="1"/>
  <c r="C43" i="6"/>
  <c r="AW136" i="7" s="1"/>
  <c r="C75" i="6"/>
  <c r="AW172" i="7" s="1"/>
  <c r="T172" i="7" s="1"/>
  <c r="V172" i="7" s="1"/>
  <c r="C74" i="6"/>
  <c r="AW171" i="7" s="1"/>
  <c r="T171" i="7" s="1"/>
  <c r="V171" i="7" s="1"/>
  <c r="C106" i="6"/>
  <c r="AW305" i="7" s="1"/>
  <c r="T305" i="7" s="1"/>
  <c r="V305" i="7" s="1"/>
  <c r="C15" i="6"/>
  <c r="AW71" i="7" s="1"/>
  <c r="C73" i="6"/>
  <c r="AW170" i="7" s="1"/>
  <c r="T170" i="7" s="1"/>
  <c r="V170" i="7" s="1"/>
  <c r="C115" i="6"/>
  <c r="C110" i="6"/>
  <c r="C114" i="6"/>
  <c r="C72" i="6"/>
  <c r="AW169" i="7" s="1"/>
  <c r="T169" i="7" s="1"/>
  <c r="V169" i="7" s="1"/>
  <c r="C71" i="6"/>
  <c r="AW168" i="7" s="1"/>
  <c r="T168" i="7" s="1"/>
  <c r="V168" i="7" s="1"/>
  <c r="C113" i="6"/>
  <c r="C7" i="6"/>
  <c r="AY283" i="7" s="1"/>
  <c r="AI283" i="7" s="1"/>
  <c r="AJ283" i="7" s="1"/>
  <c r="AL283" i="7" s="1"/>
  <c r="C112" i="6"/>
  <c r="C6" i="6"/>
  <c r="AW275" i="7" s="1"/>
  <c r="C70" i="6"/>
  <c r="AW165" i="7" s="1"/>
  <c r="T165" i="7" s="1"/>
  <c r="V165" i="7" s="1"/>
  <c r="C69" i="6"/>
  <c r="AW166" i="7" s="1"/>
  <c r="T166" i="7" s="1"/>
  <c r="V166" i="7" s="1"/>
  <c r="C42" i="6"/>
  <c r="AW135" i="7" s="1"/>
  <c r="C41" i="6"/>
  <c r="AW134" i="7" s="1"/>
  <c r="C31" i="6"/>
  <c r="AW88" i="7" s="1"/>
  <c r="C14" i="6"/>
  <c r="AW70" i="7" s="1"/>
  <c r="C13" i="6"/>
  <c r="AW84" i="7" s="1"/>
  <c r="C105" i="6"/>
  <c r="AW304" i="7" s="1"/>
  <c r="C68" i="6"/>
  <c r="AW164" i="7" s="1"/>
  <c r="T164" i="7" s="1"/>
  <c r="V164" i="7" s="1"/>
  <c r="C67" i="6"/>
  <c r="AW163" i="7" s="1"/>
  <c r="C66" i="6"/>
  <c r="AW162" i="7" s="1"/>
  <c r="T162" i="7" s="1"/>
  <c r="V162" i="7" s="1"/>
  <c r="C65" i="6"/>
  <c r="AW161" i="7" s="1"/>
  <c r="T161" i="7" s="1"/>
  <c r="V161" i="7" s="1"/>
  <c r="C64" i="6"/>
  <c r="AW160" i="7" s="1"/>
  <c r="T160" i="7" s="1"/>
  <c r="V160" i="7" s="1"/>
  <c r="C12" i="6"/>
  <c r="AW69" i="7" s="1"/>
  <c r="C63" i="6"/>
  <c r="AW159" i="7" s="1"/>
  <c r="T159" i="7" s="1"/>
  <c r="V159" i="7" s="1"/>
  <c r="C33" i="6"/>
  <c r="AW90" i="7" s="1"/>
  <c r="C40" i="6"/>
  <c r="AW133" i="7" s="1"/>
  <c r="C62" i="6"/>
  <c r="AW158" i="7" s="1"/>
  <c r="T158" i="7" s="1"/>
  <c r="V158" i="7" s="1"/>
  <c r="C5" i="6"/>
  <c r="AW301" i="7" s="1"/>
  <c r="C61" i="6"/>
  <c r="AW157" i="7" s="1"/>
  <c r="T157" i="7" s="1"/>
  <c r="V157" i="7" s="1"/>
  <c r="C60" i="6"/>
  <c r="AW156" i="7" s="1"/>
  <c r="T156" i="7" s="1"/>
  <c r="V156" i="7" s="1"/>
  <c r="C59" i="6"/>
  <c r="AW155" i="7" s="1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E3" i="6"/>
  <c r="C38" i="5"/>
  <c r="C29" i="5"/>
  <c r="C28" i="5"/>
  <c r="C102" i="5"/>
  <c r="C27" i="5"/>
  <c r="C101" i="5"/>
  <c r="E100" i="5"/>
  <c r="E3" i="5" s="1"/>
  <c r="C117" i="5"/>
  <c r="C25" i="5"/>
  <c r="C24" i="5"/>
  <c r="C26" i="5"/>
  <c r="C99" i="5"/>
  <c r="C23" i="5"/>
  <c r="C22" i="5"/>
  <c r="C57" i="5"/>
  <c r="C56" i="5"/>
  <c r="C55" i="5"/>
  <c r="C54" i="5"/>
  <c r="C98" i="5"/>
  <c r="C97" i="5"/>
  <c r="C96" i="5"/>
  <c r="C53" i="5"/>
  <c r="C37" i="5"/>
  <c r="C95" i="5"/>
  <c r="C94" i="5"/>
  <c r="C116" i="5"/>
  <c r="C52" i="5"/>
  <c r="C33" i="5"/>
  <c r="C51" i="5"/>
  <c r="C93" i="5"/>
  <c r="C92" i="5"/>
  <c r="C115" i="5"/>
  <c r="C10" i="5"/>
  <c r="C91" i="5"/>
  <c r="C90" i="5"/>
  <c r="C89" i="5"/>
  <c r="C88" i="5"/>
  <c r="C21" i="5"/>
  <c r="C87" i="5"/>
  <c r="C86" i="5"/>
  <c r="C114" i="5"/>
  <c r="C20" i="5"/>
  <c r="C31" i="5"/>
  <c r="C50" i="5"/>
  <c r="C85" i="5"/>
  <c r="C19" i="5"/>
  <c r="C49" i="5"/>
  <c r="C48" i="5"/>
  <c r="C18" i="5"/>
  <c r="C113" i="5"/>
  <c r="C84" i="5"/>
  <c r="C9" i="5"/>
  <c r="C47" i="5"/>
  <c r="C46" i="5"/>
  <c r="C83" i="5"/>
  <c r="C82" i="5"/>
  <c r="C81" i="5"/>
  <c r="C45" i="5"/>
  <c r="C36" i="5"/>
  <c r="C80" i="5"/>
  <c r="C120" i="5"/>
  <c r="C8" i="5"/>
  <c r="C7" i="5"/>
  <c r="S17" i="5"/>
  <c r="S3" i="5" s="1"/>
  <c r="R17" i="5"/>
  <c r="R3" i="5" s="1"/>
  <c r="C79" i="5"/>
  <c r="C44" i="5"/>
  <c r="C105" i="5"/>
  <c r="C43" i="5"/>
  <c r="C35" i="5"/>
  <c r="C16" i="5"/>
  <c r="C15" i="5"/>
  <c r="C78" i="5"/>
  <c r="C77" i="5"/>
  <c r="C34" i="5"/>
  <c r="C112" i="5"/>
  <c r="C76" i="5"/>
  <c r="C75" i="5"/>
  <c r="C42" i="5"/>
  <c r="C74" i="5"/>
  <c r="C73" i="5"/>
  <c r="C104" i="5"/>
  <c r="C14" i="5"/>
  <c r="C72" i="5"/>
  <c r="C111" i="5"/>
  <c r="C119" i="5"/>
  <c r="C110" i="5"/>
  <c r="C71" i="5"/>
  <c r="C70" i="5"/>
  <c r="C109" i="5"/>
  <c r="C6" i="5"/>
  <c r="AV283" i="7" s="1"/>
  <c r="AA283" i="7" s="1"/>
  <c r="AB283" i="7" s="1"/>
  <c r="AD283" i="7" s="1"/>
  <c r="C69" i="5"/>
  <c r="C108" i="5"/>
  <c r="C5" i="5"/>
  <c r="C68" i="5"/>
  <c r="C41" i="5"/>
  <c r="C40" i="5"/>
  <c r="C30" i="5"/>
  <c r="C13" i="5"/>
  <c r="C12" i="5"/>
  <c r="AY84" i="7" s="1"/>
  <c r="AI84" i="7" s="1"/>
  <c r="AJ84" i="7" s="1"/>
  <c r="AL84" i="7" s="1"/>
  <c r="C103" i="5"/>
  <c r="C67" i="5"/>
  <c r="J66" i="5"/>
  <c r="J3" i="5" s="1"/>
  <c r="C65" i="5"/>
  <c r="C64" i="5"/>
  <c r="C63" i="5"/>
  <c r="C11" i="5"/>
  <c r="C62" i="5"/>
  <c r="C32" i="5"/>
  <c r="C61" i="5"/>
  <c r="C60" i="5"/>
  <c r="C59" i="5"/>
  <c r="C58" i="5"/>
  <c r="C39" i="5"/>
  <c r="C55" i="4"/>
  <c r="AQ127" i="7" s="1"/>
  <c r="AS127" i="7" s="1"/>
  <c r="S127" i="7" s="1"/>
  <c r="C54" i="4"/>
  <c r="AQ87" i="7" s="1"/>
  <c r="AS87" i="7" s="1"/>
  <c r="S87" i="7" s="1"/>
  <c r="C53" i="4"/>
  <c r="AQ86" i="7" s="1"/>
  <c r="AS86" i="7" s="1"/>
  <c r="S86" i="7" s="1"/>
  <c r="C52" i="4"/>
  <c r="AQ85" i="7" s="1"/>
  <c r="AS85" i="7" s="1"/>
  <c r="S85" i="7" s="1"/>
  <c r="C51" i="4"/>
  <c r="AQ201" i="7" s="1"/>
  <c r="AS201" i="7" s="1"/>
  <c r="S201" i="7" s="1"/>
  <c r="R65" i="4"/>
  <c r="C65" i="4" s="1"/>
  <c r="C50" i="4"/>
  <c r="AQ83" i="7" s="1"/>
  <c r="AS83" i="7" s="1"/>
  <c r="S83" i="7" s="1"/>
  <c r="C49" i="4"/>
  <c r="AQ80" i="7" s="1"/>
  <c r="AS80" i="7" s="1"/>
  <c r="S80" i="7" s="1"/>
  <c r="C48" i="4"/>
  <c r="AQ79" i="7" s="1"/>
  <c r="AS79" i="7" s="1"/>
  <c r="S79" i="7" s="1"/>
  <c r="C47" i="4"/>
  <c r="AQ154" i="7" s="1"/>
  <c r="AS154" i="7" s="1"/>
  <c r="S154" i="7" s="1"/>
  <c r="C46" i="4"/>
  <c r="AQ151" i="7" s="1"/>
  <c r="AS151" i="7" s="1"/>
  <c r="S151" i="7" s="1"/>
  <c r="C45" i="4"/>
  <c r="AQ150" i="7" s="1"/>
  <c r="AS150" i="7" s="1"/>
  <c r="S150" i="7" s="1"/>
  <c r="C44" i="4"/>
  <c r="AQ149" i="7" s="1"/>
  <c r="AS149" i="7" s="1"/>
  <c r="S149" i="7" s="1"/>
  <c r="C43" i="4"/>
  <c r="AQ148" i="7" s="1"/>
  <c r="AS148" i="7" s="1"/>
  <c r="S148" i="7" s="1"/>
  <c r="C42" i="4"/>
  <c r="AQ147" i="7" s="1"/>
  <c r="AS147" i="7" s="1"/>
  <c r="S147" i="7" s="1"/>
  <c r="C41" i="4"/>
  <c r="AQ113" i="7" s="1"/>
  <c r="C40" i="4"/>
  <c r="AQ146" i="7" s="1"/>
  <c r="AS146" i="7" s="1"/>
  <c r="S146" i="7" s="1"/>
  <c r="C64" i="4"/>
  <c r="C39" i="4"/>
  <c r="AQ296" i="7" s="1"/>
  <c r="AS296" i="7" s="1"/>
  <c r="S296" i="7" s="1"/>
  <c r="C38" i="4"/>
  <c r="AQ78" i="7" s="1"/>
  <c r="AS78" i="7" s="1"/>
  <c r="S78" i="7" s="1"/>
  <c r="C37" i="4"/>
  <c r="AQ77" i="7" s="1"/>
  <c r="AS77" i="7" s="1"/>
  <c r="S77" i="7" s="1"/>
  <c r="C36" i="4"/>
  <c r="AQ145" i="7" s="1"/>
  <c r="AS145" i="7" s="1"/>
  <c r="S145" i="7" s="1"/>
  <c r="C35" i="4"/>
  <c r="AQ76" i="7" s="1"/>
  <c r="AS76" i="7" s="1"/>
  <c r="S76" i="7" s="1"/>
  <c r="C34" i="4"/>
  <c r="AQ143" i="7" s="1"/>
  <c r="AS143" i="7" s="1"/>
  <c r="S143" i="7" s="1"/>
  <c r="C33" i="4"/>
  <c r="AQ142" i="7" s="1"/>
  <c r="AS142" i="7" s="1"/>
  <c r="S142" i="7" s="1"/>
  <c r="C32" i="4"/>
  <c r="AQ75" i="7" s="1"/>
  <c r="AS75" i="7" s="1"/>
  <c r="S75" i="7" s="1"/>
  <c r="C63" i="4"/>
  <c r="C31" i="4"/>
  <c r="AQ284" i="7" s="1"/>
  <c r="AS284" i="7" s="1"/>
  <c r="S284" i="7" s="1"/>
  <c r="C30" i="4"/>
  <c r="AQ141" i="7" s="1"/>
  <c r="AS141" i="7" s="1"/>
  <c r="S141" i="7" s="1"/>
  <c r="C29" i="4"/>
  <c r="AQ140" i="7" s="1"/>
  <c r="AS140" i="7" s="1"/>
  <c r="S140" i="7" s="1"/>
  <c r="C28" i="4"/>
  <c r="AQ139" i="7" s="1"/>
  <c r="AS139" i="7" s="1"/>
  <c r="S139" i="7" s="1"/>
  <c r="C27" i="4"/>
  <c r="AQ129" i="7" s="1"/>
  <c r="AS129" i="7" s="1"/>
  <c r="S129" i="7" s="1"/>
  <c r="S26" i="4"/>
  <c r="R26" i="4"/>
  <c r="C25" i="4"/>
  <c r="AQ282" i="7" s="1"/>
  <c r="AS282" i="7" s="1"/>
  <c r="S282" i="7" s="1"/>
  <c r="R24" i="4"/>
  <c r="C24" i="4" s="1"/>
  <c r="AQ74" i="7" s="1"/>
  <c r="AS74" i="7" s="1"/>
  <c r="S74" i="7" s="1"/>
  <c r="C23" i="4"/>
  <c r="AQ138" i="7" s="1"/>
  <c r="AS138" i="7" s="1"/>
  <c r="S138" i="7" s="1"/>
  <c r="C22" i="4"/>
  <c r="AQ204" i="7" s="1"/>
  <c r="C21" i="4"/>
  <c r="AQ137" i="7" s="1"/>
  <c r="AS137" i="7" s="1"/>
  <c r="S137" i="7" s="1"/>
  <c r="C20" i="4"/>
  <c r="AQ73" i="7" s="1"/>
  <c r="AS73" i="7" s="1"/>
  <c r="S73" i="7" s="1"/>
  <c r="C19" i="4"/>
  <c r="AQ72" i="7" s="1"/>
  <c r="AS72" i="7" s="1"/>
  <c r="S72" i="7" s="1"/>
  <c r="C18" i="4"/>
  <c r="AQ126" i="7" s="1"/>
  <c r="C62" i="4"/>
  <c r="C17" i="4"/>
  <c r="AQ136" i="7" s="1"/>
  <c r="AS136" i="7" s="1"/>
  <c r="S136" i="7" s="1"/>
  <c r="C16" i="4"/>
  <c r="AQ71" i="7" s="1"/>
  <c r="AS71" i="7" s="1"/>
  <c r="S71" i="7" s="1"/>
  <c r="C61" i="4"/>
  <c r="S15" i="4"/>
  <c r="S3" i="4" s="1"/>
  <c r="R15" i="4"/>
  <c r="C60" i="4"/>
  <c r="C59" i="4"/>
  <c r="C14" i="4"/>
  <c r="AQ283" i="7" s="1"/>
  <c r="AS283" i="7" s="1"/>
  <c r="S283" i="7" s="1"/>
  <c r="T283" i="7" s="1"/>
  <c r="V283" i="7" s="1"/>
  <c r="C58" i="4"/>
  <c r="C13" i="4"/>
  <c r="AQ275" i="7" s="1"/>
  <c r="C12" i="4"/>
  <c r="AQ135" i="7" s="1"/>
  <c r="AS135" i="7" s="1"/>
  <c r="S135" i="7" s="1"/>
  <c r="C11" i="4"/>
  <c r="AQ134" i="7" s="1"/>
  <c r="AS134" i="7" s="1"/>
  <c r="S134" i="7" s="1"/>
  <c r="C10" i="4"/>
  <c r="AQ88" i="7" s="1"/>
  <c r="C9" i="4"/>
  <c r="AQ70" i="7" s="1"/>
  <c r="AS70" i="7" s="1"/>
  <c r="S70" i="7" s="1"/>
  <c r="C8" i="4"/>
  <c r="AQ84" i="7" s="1"/>
  <c r="AS84" i="7" s="1"/>
  <c r="S84" i="7" s="1"/>
  <c r="C7" i="4"/>
  <c r="AQ163" i="7" s="1"/>
  <c r="C6" i="4"/>
  <c r="AQ69" i="7" s="1"/>
  <c r="C5" i="4"/>
  <c r="C48" i="3"/>
  <c r="AN127" i="7" s="1"/>
  <c r="C47" i="3"/>
  <c r="AN87" i="7" s="1"/>
  <c r="AP87" i="7" s="1"/>
  <c r="K87" i="7" s="1"/>
  <c r="C46" i="3"/>
  <c r="AN85" i="7" s="1"/>
  <c r="AP85" i="7" s="1"/>
  <c r="K85" i="7" s="1"/>
  <c r="C45" i="3"/>
  <c r="AN201" i="7" s="1"/>
  <c r="C60" i="3"/>
  <c r="C44" i="3"/>
  <c r="AN83" i="7" s="1"/>
  <c r="AP83" i="7" s="1"/>
  <c r="K83" i="7" s="1"/>
  <c r="C43" i="3"/>
  <c r="AN80" i="7" s="1"/>
  <c r="AP80" i="7" s="1"/>
  <c r="K80" i="7" s="1"/>
  <c r="C42" i="3"/>
  <c r="AN79" i="7" s="1"/>
  <c r="AP79" i="7" s="1"/>
  <c r="K79" i="7" s="1"/>
  <c r="C41" i="3"/>
  <c r="AN154" i="7" s="1"/>
  <c r="AP154" i="7" s="1"/>
  <c r="K154" i="7" s="1"/>
  <c r="C40" i="3"/>
  <c r="AN151" i="7" s="1"/>
  <c r="AP151" i="7" s="1"/>
  <c r="K151" i="7" s="1"/>
  <c r="C39" i="3"/>
  <c r="AN150" i="7" s="1"/>
  <c r="AP150" i="7" s="1"/>
  <c r="K150" i="7" s="1"/>
  <c r="C59" i="3"/>
  <c r="C58" i="3"/>
  <c r="C38" i="3"/>
  <c r="AN146" i="7" s="1"/>
  <c r="AP146" i="7" s="1"/>
  <c r="K146" i="7" s="1"/>
  <c r="C57" i="3"/>
  <c r="C37" i="3"/>
  <c r="AN296" i="7" s="1"/>
  <c r="AP296" i="7" s="1"/>
  <c r="K296" i="7" s="1"/>
  <c r="C36" i="3"/>
  <c r="AN78" i="7" s="1"/>
  <c r="AP78" i="7" s="1"/>
  <c r="K78" i="7" s="1"/>
  <c r="C35" i="3"/>
  <c r="AN77" i="7" s="1"/>
  <c r="AP77" i="7" s="1"/>
  <c r="K77" i="7" s="1"/>
  <c r="C34" i="3"/>
  <c r="AN76" i="7" s="1"/>
  <c r="AP76" i="7" s="1"/>
  <c r="K76" i="7" s="1"/>
  <c r="C33" i="3"/>
  <c r="AN143" i="7" s="1"/>
  <c r="AP143" i="7" s="1"/>
  <c r="K143" i="7" s="1"/>
  <c r="C32" i="3"/>
  <c r="AN142" i="7" s="1"/>
  <c r="AP142" i="7" s="1"/>
  <c r="K142" i="7" s="1"/>
  <c r="C31" i="3"/>
  <c r="AN75" i="7" s="1"/>
  <c r="AP75" i="7" s="1"/>
  <c r="K75" i="7" s="1"/>
  <c r="C56" i="3"/>
  <c r="C30" i="3"/>
  <c r="AN141" i="7" s="1"/>
  <c r="AP141" i="7" s="1"/>
  <c r="K141" i="7" s="1"/>
  <c r="C29" i="3"/>
  <c r="AN140" i="7" s="1"/>
  <c r="AP140" i="7" s="1"/>
  <c r="K140" i="7" s="1"/>
  <c r="C28" i="3"/>
  <c r="AN139" i="7" s="1"/>
  <c r="AP139" i="7" s="1"/>
  <c r="K139" i="7" s="1"/>
  <c r="C27" i="3"/>
  <c r="AN129" i="7" s="1"/>
  <c r="AP129" i="7" s="1"/>
  <c r="K129" i="7" s="1"/>
  <c r="C26" i="3"/>
  <c r="AN82" i="7" s="1"/>
  <c r="AP82" i="7" s="1"/>
  <c r="K82" i="7" s="1"/>
  <c r="C25" i="3"/>
  <c r="AN74" i="7" s="1"/>
  <c r="AP74" i="7" s="1"/>
  <c r="K74" i="7" s="1"/>
  <c r="C24" i="3"/>
  <c r="AN204" i="7" s="1"/>
  <c r="C23" i="3"/>
  <c r="AN137" i="7" s="1"/>
  <c r="AP137" i="7" s="1"/>
  <c r="K137" i="7" s="1"/>
  <c r="C22" i="3"/>
  <c r="AN73" i="7" s="1"/>
  <c r="AP73" i="7" s="1"/>
  <c r="K73" i="7" s="1"/>
  <c r="C21" i="3"/>
  <c r="AN241" i="7" s="1"/>
  <c r="C20" i="3"/>
  <c r="AN72" i="7" s="1"/>
  <c r="AP72" i="7" s="1"/>
  <c r="K72" i="7" s="1"/>
  <c r="C55" i="3"/>
  <c r="C19" i="3"/>
  <c r="AN136" i="7" s="1"/>
  <c r="AP136" i="7" s="1"/>
  <c r="K136" i="7" s="1"/>
  <c r="C18" i="3"/>
  <c r="AN305" i="7" s="1"/>
  <c r="AP305" i="7" s="1"/>
  <c r="K305" i="7" s="1"/>
  <c r="C17" i="3"/>
  <c r="AN71" i="7" s="1"/>
  <c r="AP71" i="7" s="1"/>
  <c r="K71" i="7" s="1"/>
  <c r="C54" i="3"/>
  <c r="C16" i="3"/>
  <c r="AN81" i="7" s="1"/>
  <c r="AP81" i="7" s="1"/>
  <c r="K81" i="7" s="1"/>
  <c r="C53" i="3"/>
  <c r="C52" i="3"/>
  <c r="C51" i="3"/>
  <c r="C15" i="3"/>
  <c r="AN275" i="7" s="1"/>
  <c r="C14" i="3"/>
  <c r="AN135" i="7" s="1"/>
  <c r="AP135" i="7" s="1"/>
  <c r="K135" i="7" s="1"/>
  <c r="C13" i="3"/>
  <c r="AN134" i="7" s="1"/>
  <c r="AP134" i="7" s="1"/>
  <c r="K134" i="7" s="1"/>
  <c r="C12" i="3"/>
  <c r="AN88" i="7" s="1"/>
  <c r="C11" i="3"/>
  <c r="AN70" i="7" s="1"/>
  <c r="AP70" i="7" s="1"/>
  <c r="K70" i="7" s="1"/>
  <c r="C10" i="3"/>
  <c r="AN84" i="7" s="1"/>
  <c r="AP84" i="7" s="1"/>
  <c r="K84" i="7" s="1"/>
  <c r="C9" i="3"/>
  <c r="AN304" i="7" s="1"/>
  <c r="C8" i="3"/>
  <c r="AN163" i="7" s="1"/>
  <c r="AP163" i="7" s="1"/>
  <c r="K163" i="7" s="1"/>
  <c r="C7" i="3"/>
  <c r="AN160" i="7" s="1"/>
  <c r="AP160" i="7" s="1"/>
  <c r="K160" i="7" s="1"/>
  <c r="C6" i="3"/>
  <c r="AN69" i="7" s="1"/>
  <c r="C5" i="3"/>
  <c r="X22" i="2"/>
  <c r="W22" i="2"/>
  <c r="V22" i="2"/>
  <c r="U22" i="2"/>
  <c r="T22" i="2"/>
  <c r="S22" i="2"/>
  <c r="R22" i="2"/>
  <c r="Q22" i="2"/>
  <c r="P22" i="2"/>
  <c r="O22" i="2"/>
  <c r="N22" i="2"/>
  <c r="AL22" i="2" s="1"/>
  <c r="M22" i="2"/>
  <c r="AQ22" i="2" s="1"/>
  <c r="L22" i="2"/>
  <c r="BA22" i="2" s="1"/>
  <c r="K22" i="2"/>
  <c r="J22" i="2"/>
  <c r="I22" i="2"/>
  <c r="H22" i="2"/>
  <c r="G22" i="2"/>
  <c r="F22" i="2"/>
  <c r="AZ22" i="2" s="1"/>
  <c r="E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X19" i="2"/>
  <c r="W19" i="2"/>
  <c r="V19" i="2"/>
  <c r="U19" i="2"/>
  <c r="T19" i="2"/>
  <c r="S19" i="2"/>
  <c r="AI19" i="2" s="1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X18" i="2"/>
  <c r="W18" i="2"/>
  <c r="V18" i="2"/>
  <c r="U18" i="2"/>
  <c r="T18" i="2"/>
  <c r="S18" i="2"/>
  <c r="R18" i="2"/>
  <c r="Q18" i="2"/>
  <c r="P18" i="2"/>
  <c r="BB18" i="2" s="1"/>
  <c r="O18" i="2"/>
  <c r="N18" i="2"/>
  <c r="M18" i="2"/>
  <c r="L18" i="2"/>
  <c r="K18" i="2"/>
  <c r="J18" i="2"/>
  <c r="I18" i="2"/>
  <c r="H18" i="2"/>
  <c r="G18" i="2"/>
  <c r="F18" i="2"/>
  <c r="AZ18" i="2" s="1"/>
  <c r="E18" i="2"/>
  <c r="AB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X11" i="2"/>
  <c r="W11" i="2"/>
  <c r="V11" i="2"/>
  <c r="U11" i="2"/>
  <c r="T11" i="2"/>
  <c r="S11" i="2"/>
  <c r="AI11" i="2" s="1"/>
  <c r="R11" i="2"/>
  <c r="Q11" i="2"/>
  <c r="P11" i="2"/>
  <c r="O11" i="2"/>
  <c r="N11" i="2"/>
  <c r="M11" i="2"/>
  <c r="L11" i="2"/>
  <c r="K11" i="2"/>
  <c r="J11" i="2"/>
  <c r="Z11" i="2" s="1"/>
  <c r="I11" i="2"/>
  <c r="AK11" i="2" s="1"/>
  <c r="H11" i="2"/>
  <c r="G11" i="2"/>
  <c r="F11" i="2"/>
  <c r="E11" i="2"/>
  <c r="X8" i="2"/>
  <c r="AJ17" i="2" s="1"/>
  <c r="W8" i="2"/>
  <c r="AF12" i="2" s="1"/>
  <c r="V8" i="2"/>
  <c r="U8" i="2"/>
  <c r="T8" i="2"/>
  <c r="S8" i="2"/>
  <c r="R8" i="2"/>
  <c r="Q8" i="2"/>
  <c r="P8" i="2"/>
  <c r="O8" i="2"/>
  <c r="AA17" i="2" s="1"/>
  <c r="N8" i="2"/>
  <c r="AH14" i="2" s="1"/>
  <c r="M8" i="2"/>
  <c r="AD20" i="2" s="1"/>
  <c r="L8" i="2"/>
  <c r="K8" i="2"/>
  <c r="J8" i="2"/>
  <c r="I8" i="2"/>
  <c r="H8" i="2"/>
  <c r="AC14" i="2" s="1"/>
  <c r="G8" i="2"/>
  <c r="F8" i="2"/>
  <c r="E8" i="2"/>
  <c r="T136" i="7" l="1"/>
  <c r="V136" i="7" s="1"/>
  <c r="T72" i="7"/>
  <c r="V72" i="7" s="1"/>
  <c r="T282" i="7"/>
  <c r="V282" i="7" s="1"/>
  <c r="T142" i="7"/>
  <c r="V142" i="7" s="1"/>
  <c r="T87" i="7"/>
  <c r="V87" i="7" s="1"/>
  <c r="T73" i="7"/>
  <c r="V73" i="7" s="1"/>
  <c r="T143" i="7"/>
  <c r="V143" i="7" s="1"/>
  <c r="T140" i="7"/>
  <c r="V140" i="7" s="1"/>
  <c r="T76" i="7"/>
  <c r="V76" i="7" s="1"/>
  <c r="T137" i="7"/>
  <c r="V137" i="7" s="1"/>
  <c r="AS69" i="7"/>
  <c r="T150" i="7"/>
  <c r="V150" i="7" s="1"/>
  <c r="T151" i="7"/>
  <c r="V151" i="7" s="1"/>
  <c r="T141" i="7"/>
  <c r="V141" i="7" s="1"/>
  <c r="AQ25" i="7"/>
  <c r="AS204" i="7"/>
  <c r="T135" i="7"/>
  <c r="V135" i="7" s="1"/>
  <c r="T74" i="7"/>
  <c r="V74" i="7" s="1"/>
  <c r="T75" i="7"/>
  <c r="V75" i="7" s="1"/>
  <c r="T296" i="7"/>
  <c r="V296" i="7" s="1"/>
  <c r="T83" i="7"/>
  <c r="V83" i="7" s="1"/>
  <c r="C3" i="4"/>
  <c r="AQ133" i="7"/>
  <c r="AS163" i="7"/>
  <c r="AQ24" i="7"/>
  <c r="T70" i="7"/>
  <c r="V70" i="7" s="1"/>
  <c r="T71" i="7"/>
  <c r="V71" i="7" s="1"/>
  <c r="T129" i="7"/>
  <c r="V129" i="7" s="1"/>
  <c r="T284" i="7"/>
  <c r="V284" i="7" s="1"/>
  <c r="T145" i="7"/>
  <c r="V145" i="7" s="1"/>
  <c r="T148" i="7"/>
  <c r="V148" i="7" s="1"/>
  <c r="T79" i="7"/>
  <c r="V79" i="7" s="1"/>
  <c r="T78" i="7"/>
  <c r="V78" i="7" s="1"/>
  <c r="AS126" i="7"/>
  <c r="AQ22" i="7"/>
  <c r="T84" i="7"/>
  <c r="V84" i="7" s="1"/>
  <c r="T154" i="7"/>
  <c r="V154" i="7" s="1"/>
  <c r="AS88" i="7"/>
  <c r="AQ20" i="7"/>
  <c r="R3" i="4"/>
  <c r="AQ21" i="7"/>
  <c r="AS113" i="7"/>
  <c r="T138" i="7"/>
  <c r="V138" i="7" s="1"/>
  <c r="T139" i="7"/>
  <c r="V139" i="7" s="1"/>
  <c r="T147" i="7"/>
  <c r="V147" i="7" s="1"/>
  <c r="T80" i="7"/>
  <c r="V80" i="7" s="1"/>
  <c r="T85" i="7"/>
  <c r="V85" i="7" s="1"/>
  <c r="AS275" i="7"/>
  <c r="AQ29" i="7"/>
  <c r="AQ17" i="7" s="1"/>
  <c r="T149" i="7"/>
  <c r="V149" i="7" s="1"/>
  <c r="T134" i="7"/>
  <c r="V134" i="7" s="1"/>
  <c r="T77" i="7"/>
  <c r="V77" i="7" s="1"/>
  <c r="T86" i="7"/>
  <c r="V86" i="7" s="1"/>
  <c r="C2" i="3"/>
  <c r="AG26" i="7"/>
  <c r="AG62" i="7"/>
  <c r="AG63" i="7"/>
  <c r="AG60" i="7"/>
  <c r="AG61" i="7"/>
  <c r="AG13" i="7"/>
  <c r="AG11" i="7"/>
  <c r="AG14" i="7"/>
  <c r="AG12" i="7"/>
  <c r="AG21" i="7"/>
  <c r="AG42" i="7"/>
  <c r="AG41" i="7"/>
  <c r="AG40" i="7"/>
  <c r="AG43" i="7"/>
  <c r="AG23" i="7"/>
  <c r="AG48" i="7"/>
  <c r="AG51" i="7"/>
  <c r="AG49" i="7"/>
  <c r="AG50" i="7"/>
  <c r="AG22" i="7"/>
  <c r="AG46" i="7"/>
  <c r="AG45" i="7"/>
  <c r="AG44" i="7"/>
  <c r="AG47" i="7"/>
  <c r="AG27" i="7"/>
  <c r="AG65" i="7"/>
  <c r="AG66" i="7"/>
  <c r="AG64" i="7"/>
  <c r="AG67" i="7"/>
  <c r="AG25" i="7"/>
  <c r="AG58" i="7"/>
  <c r="AG56" i="7"/>
  <c r="AG59" i="7"/>
  <c r="AG57" i="7"/>
  <c r="AG24" i="7"/>
  <c r="AG52" i="7"/>
  <c r="AG55" i="7"/>
  <c r="AG53" i="7"/>
  <c r="AG54" i="7"/>
  <c r="AY136" i="7"/>
  <c r="AI136" i="7" s="1"/>
  <c r="AJ136" i="7" s="1"/>
  <c r="AL136" i="7" s="1"/>
  <c r="AG19" i="7"/>
  <c r="AG34" i="7"/>
  <c r="AG32" i="7"/>
  <c r="AG33" i="7"/>
  <c r="AG35" i="7"/>
  <c r="AG20" i="7"/>
  <c r="AG37" i="7"/>
  <c r="AG36" i="7"/>
  <c r="AG39" i="7"/>
  <c r="AG38" i="7"/>
  <c r="Y12" i="7"/>
  <c r="Y11" i="7"/>
  <c r="Y14" i="7"/>
  <c r="Y13" i="7"/>
  <c r="Y25" i="7"/>
  <c r="Y56" i="7"/>
  <c r="Y58" i="7"/>
  <c r="Y59" i="7"/>
  <c r="Y57" i="7"/>
  <c r="AC23" i="7"/>
  <c r="Y23" i="7"/>
  <c r="Y50" i="7"/>
  <c r="Y51" i="7"/>
  <c r="Y48" i="7"/>
  <c r="Y49" i="7"/>
  <c r="Y19" i="7"/>
  <c r="Y33" i="7"/>
  <c r="Y32" i="7"/>
  <c r="Y34" i="7"/>
  <c r="Y35" i="7"/>
  <c r="Y20" i="7"/>
  <c r="Y39" i="7"/>
  <c r="Y37" i="7"/>
  <c r="Y38" i="7"/>
  <c r="Y36" i="7"/>
  <c r="Y26" i="7"/>
  <c r="Y61" i="7"/>
  <c r="Y62" i="7"/>
  <c r="Y60" i="7"/>
  <c r="Y63" i="7"/>
  <c r="Y29" i="7"/>
  <c r="Y21" i="7"/>
  <c r="Y41" i="7"/>
  <c r="Y40" i="7"/>
  <c r="Y43" i="7"/>
  <c r="Y42" i="7"/>
  <c r="Y24" i="7"/>
  <c r="Y55" i="7"/>
  <c r="Y52" i="7"/>
  <c r="Y53" i="7"/>
  <c r="Y54" i="7"/>
  <c r="Y27" i="7"/>
  <c r="Y67" i="7"/>
  <c r="Y65" i="7"/>
  <c r="Y64" i="7"/>
  <c r="Y66" i="7"/>
  <c r="Y22" i="7"/>
  <c r="Y47" i="7"/>
  <c r="Y46" i="7"/>
  <c r="Y44" i="7"/>
  <c r="Y45" i="7"/>
  <c r="Q12" i="7"/>
  <c r="Q11" i="7"/>
  <c r="Q14" i="7"/>
  <c r="Q13" i="7"/>
  <c r="Q25" i="7"/>
  <c r="Q58" i="7"/>
  <c r="Q57" i="7"/>
  <c r="Q59" i="7"/>
  <c r="Q56" i="7"/>
  <c r="I27" i="7"/>
  <c r="I65" i="7"/>
  <c r="I67" i="7"/>
  <c r="I64" i="7"/>
  <c r="I66" i="7"/>
  <c r="Q23" i="7"/>
  <c r="Q49" i="7"/>
  <c r="Q51" i="7"/>
  <c r="Q50" i="7"/>
  <c r="Q48" i="7"/>
  <c r="I12" i="7"/>
  <c r="I14" i="7"/>
  <c r="I11" i="7"/>
  <c r="I13" i="7"/>
  <c r="Q30" i="7"/>
  <c r="I28" i="7"/>
  <c r="Q24" i="7"/>
  <c r="Q52" i="7"/>
  <c r="Q55" i="7"/>
  <c r="Q54" i="7"/>
  <c r="Q53" i="7"/>
  <c r="I22" i="7"/>
  <c r="I45" i="7"/>
  <c r="I44" i="7"/>
  <c r="I47" i="7"/>
  <c r="I46" i="7"/>
  <c r="Q27" i="7"/>
  <c r="Q64" i="7"/>
  <c r="Q65" i="7"/>
  <c r="Q66" i="7"/>
  <c r="Q67" i="7"/>
  <c r="Q26" i="7"/>
  <c r="Q60" i="7"/>
  <c r="Q61" i="7"/>
  <c r="Q62" i="7"/>
  <c r="Q63" i="7"/>
  <c r="Q21" i="7"/>
  <c r="Q41" i="7"/>
  <c r="Q42" i="7"/>
  <c r="Q40" i="7"/>
  <c r="Q43" i="7"/>
  <c r="I24" i="7"/>
  <c r="I52" i="7"/>
  <c r="I55" i="7"/>
  <c r="I53" i="7"/>
  <c r="I54" i="7"/>
  <c r="Q28" i="7"/>
  <c r="I25" i="7"/>
  <c r="I57" i="7"/>
  <c r="I56" i="7"/>
  <c r="I58" i="7"/>
  <c r="I59" i="7"/>
  <c r="I26" i="7"/>
  <c r="I61" i="7"/>
  <c r="I60" i="7"/>
  <c r="I62" i="7"/>
  <c r="I63" i="7"/>
  <c r="Q22" i="7"/>
  <c r="Q46" i="7"/>
  <c r="Q47" i="7"/>
  <c r="Q45" i="7"/>
  <c r="Q44" i="7"/>
  <c r="I20" i="7"/>
  <c r="I38" i="7"/>
  <c r="I37" i="7"/>
  <c r="I39" i="7"/>
  <c r="I36" i="7"/>
  <c r="I19" i="7"/>
  <c r="I35" i="7"/>
  <c r="I33" i="7"/>
  <c r="I32" i="7"/>
  <c r="I34" i="7"/>
  <c r="I23" i="7"/>
  <c r="I51" i="7"/>
  <c r="I48" i="7"/>
  <c r="I49" i="7"/>
  <c r="I50" i="7"/>
  <c r="Q19" i="7"/>
  <c r="Q35" i="7"/>
  <c r="Q32" i="7"/>
  <c r="Q33" i="7"/>
  <c r="Q34" i="7"/>
  <c r="I21" i="7"/>
  <c r="I42" i="7"/>
  <c r="I43" i="7"/>
  <c r="I40" i="7"/>
  <c r="I41" i="7"/>
  <c r="Q20" i="7"/>
  <c r="Q38" i="7"/>
  <c r="Q36" i="7"/>
  <c r="Q37" i="7"/>
  <c r="Q39" i="7"/>
  <c r="I30" i="7"/>
  <c r="Q29" i="7"/>
  <c r="AY135" i="7"/>
  <c r="AI135" i="7" s="1"/>
  <c r="AJ135" i="7" s="1"/>
  <c r="AL135" i="7" s="1"/>
  <c r="AY134" i="7"/>
  <c r="AI134" i="7" s="1"/>
  <c r="AJ134" i="7" s="1"/>
  <c r="AL134" i="7" s="1"/>
  <c r="P16" i="7"/>
  <c r="Q16" i="7" s="1"/>
  <c r="AC30" i="7"/>
  <c r="R16" i="7"/>
  <c r="Z16" i="7"/>
  <c r="W16" i="7"/>
  <c r="AH16" i="7"/>
  <c r="X16" i="7"/>
  <c r="Y16" i="7" s="1"/>
  <c r="AF16" i="7"/>
  <c r="AG16" i="7" s="1"/>
  <c r="AE16" i="7"/>
  <c r="O16" i="7"/>
  <c r="H16" i="7"/>
  <c r="I16" i="7" s="1"/>
  <c r="G16" i="7"/>
  <c r="J16" i="7"/>
  <c r="AK22" i="7"/>
  <c r="AK9" i="7"/>
  <c r="AC29" i="7"/>
  <c r="AC25" i="7"/>
  <c r="AK30" i="7"/>
  <c r="AC9" i="7"/>
  <c r="AK23" i="7"/>
  <c r="AK24" i="7"/>
  <c r="AK21" i="7"/>
  <c r="AK19" i="7"/>
  <c r="AK29" i="7"/>
  <c r="AK27" i="7"/>
  <c r="AL27" i="7"/>
  <c r="G56" i="15" s="1"/>
  <c r="C56" i="15" s="1"/>
  <c r="AK25" i="7"/>
  <c r="AK26" i="7"/>
  <c r="AL26" i="7"/>
  <c r="G55" i="15" s="1"/>
  <c r="C55" i="15" s="1"/>
  <c r="AK28" i="7"/>
  <c r="AL28" i="7"/>
  <c r="AK20" i="7"/>
  <c r="U23" i="7"/>
  <c r="AC19" i="7"/>
  <c r="AC28" i="7"/>
  <c r="AC26" i="7"/>
  <c r="AC21" i="7"/>
  <c r="AC24" i="7"/>
  <c r="AC27" i="7"/>
  <c r="AD27" i="7"/>
  <c r="G28" i="15" s="1"/>
  <c r="C28" i="15" s="1"/>
  <c r="AC22" i="7"/>
  <c r="AD28" i="7"/>
  <c r="AC20" i="7"/>
  <c r="U19" i="7"/>
  <c r="U26" i="7"/>
  <c r="U9" i="7"/>
  <c r="U21" i="7"/>
  <c r="U24" i="7"/>
  <c r="U22" i="7"/>
  <c r="U28" i="7"/>
  <c r="U30" i="7"/>
  <c r="U29" i="7"/>
  <c r="V28" i="7"/>
  <c r="V26" i="7"/>
  <c r="U25" i="7"/>
  <c r="U20" i="7"/>
  <c r="U27" i="7"/>
  <c r="V27" i="7"/>
  <c r="AY173" i="7"/>
  <c r="AI173" i="7" s="1"/>
  <c r="AJ173" i="7" s="1"/>
  <c r="AL173" i="7" s="1"/>
  <c r="T173" i="7"/>
  <c r="V173" i="7" s="1"/>
  <c r="T90" i="7"/>
  <c r="T155" i="7"/>
  <c r="T304" i="7"/>
  <c r="S30" i="7"/>
  <c r="AY301" i="7"/>
  <c r="AI301" i="7" s="1"/>
  <c r="AJ301" i="7" s="1"/>
  <c r="AL301" i="7" s="1"/>
  <c r="T301" i="7"/>
  <c r="V301" i="7" s="1"/>
  <c r="AY130" i="7"/>
  <c r="AI130" i="7" s="1"/>
  <c r="AJ130" i="7" s="1"/>
  <c r="AL130" i="7" s="1"/>
  <c r="T130" i="7"/>
  <c r="L28" i="7"/>
  <c r="N28" i="7" s="1"/>
  <c r="L21" i="7"/>
  <c r="N21" i="7" s="1"/>
  <c r="M29" i="7"/>
  <c r="M9" i="7"/>
  <c r="M19" i="7"/>
  <c r="M27" i="7"/>
  <c r="AY76" i="7"/>
  <c r="AI76" i="7" s="1"/>
  <c r="AJ76" i="7" s="1"/>
  <c r="AL76" i="7" s="1"/>
  <c r="AY78" i="7"/>
  <c r="AI78" i="7" s="1"/>
  <c r="AJ78" i="7" s="1"/>
  <c r="AL78" i="7" s="1"/>
  <c r="M28" i="7"/>
  <c r="M30" i="7"/>
  <c r="M20" i="7"/>
  <c r="M26" i="7"/>
  <c r="L26" i="7"/>
  <c r="N26" i="7" s="1"/>
  <c r="M23" i="7"/>
  <c r="M22" i="7"/>
  <c r="M21" i="7"/>
  <c r="M24" i="7"/>
  <c r="M25" i="7"/>
  <c r="L85" i="7"/>
  <c r="N85" i="7" s="1"/>
  <c r="L72" i="7"/>
  <c r="N72" i="7" s="1"/>
  <c r="L87" i="7"/>
  <c r="N87" i="7" s="1"/>
  <c r="L84" i="7"/>
  <c r="N84" i="7" s="1"/>
  <c r="L154" i="7"/>
  <c r="N154" i="7" s="1"/>
  <c r="L70" i="7"/>
  <c r="N70" i="7" s="1"/>
  <c r="L81" i="7"/>
  <c r="N81" i="7" s="1"/>
  <c r="L73" i="7"/>
  <c r="N73" i="7" s="1"/>
  <c r="L141" i="7"/>
  <c r="N141" i="7" s="1"/>
  <c r="L296" i="7"/>
  <c r="N296" i="7" s="1"/>
  <c r="L79" i="7"/>
  <c r="N79" i="7" s="1"/>
  <c r="L163" i="7"/>
  <c r="N163" i="7" s="1"/>
  <c r="L150" i="7"/>
  <c r="N150" i="7" s="1"/>
  <c r="L137" i="7"/>
  <c r="N137" i="7" s="1"/>
  <c r="L134" i="7"/>
  <c r="N134" i="7" s="1"/>
  <c r="L71" i="7"/>
  <c r="N71" i="7" s="1"/>
  <c r="L75" i="7"/>
  <c r="N75" i="7" s="1"/>
  <c r="L146" i="7"/>
  <c r="N146" i="7" s="1"/>
  <c r="L83" i="7"/>
  <c r="N83" i="7" s="1"/>
  <c r="L76" i="7"/>
  <c r="N76" i="7" s="1"/>
  <c r="L77" i="7"/>
  <c r="N77" i="7" s="1"/>
  <c r="L78" i="7"/>
  <c r="N78" i="7" s="1"/>
  <c r="L80" i="7"/>
  <c r="N80" i="7" s="1"/>
  <c r="L305" i="7"/>
  <c r="N305" i="7" s="1"/>
  <c r="L74" i="7"/>
  <c r="N74" i="7" s="1"/>
  <c r="L142" i="7"/>
  <c r="N142" i="7" s="1"/>
  <c r="L129" i="7"/>
  <c r="N129" i="7" s="1"/>
  <c r="L139" i="7"/>
  <c r="N139" i="7" s="1"/>
  <c r="L151" i="7"/>
  <c r="N151" i="7" s="1"/>
  <c r="L140" i="7"/>
  <c r="N140" i="7" s="1"/>
  <c r="L135" i="7"/>
  <c r="N135" i="7" s="1"/>
  <c r="L160" i="7"/>
  <c r="N160" i="7" s="1"/>
  <c r="L136" i="7"/>
  <c r="N136" i="7" s="1"/>
  <c r="L82" i="7"/>
  <c r="N82" i="7" s="1"/>
  <c r="L143" i="7"/>
  <c r="N143" i="7" s="1"/>
  <c r="AY86" i="7"/>
  <c r="AI86" i="7" s="1"/>
  <c r="AJ86" i="7" s="1"/>
  <c r="AL86" i="7" s="1"/>
  <c r="AY81" i="7"/>
  <c r="AI81" i="7" s="1"/>
  <c r="AJ81" i="7" s="1"/>
  <c r="AL81" i="7" s="1"/>
  <c r="AY83" i="7"/>
  <c r="AI83" i="7" s="1"/>
  <c r="AJ83" i="7" s="1"/>
  <c r="AL83" i="7" s="1"/>
  <c r="AY87" i="7"/>
  <c r="AI87" i="7" s="1"/>
  <c r="AJ87" i="7" s="1"/>
  <c r="AL87" i="7" s="1"/>
  <c r="AY75" i="7"/>
  <c r="AI75" i="7" s="1"/>
  <c r="AJ75" i="7" s="1"/>
  <c r="AL75" i="7" s="1"/>
  <c r="AY79" i="7"/>
  <c r="AI79" i="7" s="1"/>
  <c r="AJ79" i="7" s="1"/>
  <c r="AL79" i="7" s="1"/>
  <c r="AY80" i="7"/>
  <c r="AI80" i="7" s="1"/>
  <c r="AJ80" i="7" s="1"/>
  <c r="AL80" i="7" s="1"/>
  <c r="AY85" i="7"/>
  <c r="AI85" i="7" s="1"/>
  <c r="AJ85" i="7" s="1"/>
  <c r="AL85" i="7" s="1"/>
  <c r="AY138" i="7"/>
  <c r="AI138" i="7" s="1"/>
  <c r="AJ138" i="7" s="1"/>
  <c r="AL138" i="7" s="1"/>
  <c r="AY89" i="7"/>
  <c r="AI89" i="7" s="1"/>
  <c r="AJ89" i="7" s="1"/>
  <c r="AL89" i="7" s="1"/>
  <c r="AW127" i="7"/>
  <c r="AY174" i="7"/>
  <c r="AI174" i="7" s="1"/>
  <c r="AJ174" i="7" s="1"/>
  <c r="AL174" i="7" s="1"/>
  <c r="AY137" i="7"/>
  <c r="AI137" i="7" s="1"/>
  <c r="AJ137" i="7" s="1"/>
  <c r="AL137" i="7" s="1"/>
  <c r="AW82" i="7"/>
  <c r="AY77" i="7"/>
  <c r="AI77" i="7" s="1"/>
  <c r="AJ77" i="7" s="1"/>
  <c r="AL77" i="7" s="1"/>
  <c r="AY73" i="7"/>
  <c r="AI73" i="7" s="1"/>
  <c r="AJ73" i="7" s="1"/>
  <c r="AL73" i="7" s="1"/>
  <c r="AY131" i="7"/>
  <c r="AI131" i="7" s="1"/>
  <c r="AJ131" i="7" s="1"/>
  <c r="AL131" i="7" s="1"/>
  <c r="AT170" i="7"/>
  <c r="AV170" i="7" s="1"/>
  <c r="AA170" i="7" s="1"/>
  <c r="AB170" i="7" s="1"/>
  <c r="AD170" i="7" s="1"/>
  <c r="AY170" i="7"/>
  <c r="AI170" i="7" s="1"/>
  <c r="AJ170" i="7" s="1"/>
  <c r="AL170" i="7" s="1"/>
  <c r="AT179" i="7"/>
  <c r="AV179" i="7" s="1"/>
  <c r="AA179" i="7" s="1"/>
  <c r="AB179" i="7" s="1"/>
  <c r="AD179" i="7" s="1"/>
  <c r="AY179" i="7"/>
  <c r="AI179" i="7" s="1"/>
  <c r="AJ179" i="7" s="1"/>
  <c r="AL179" i="7" s="1"/>
  <c r="AT145" i="7"/>
  <c r="AV145" i="7" s="1"/>
  <c r="AA145" i="7" s="1"/>
  <c r="AB145" i="7" s="1"/>
  <c r="AD145" i="7" s="1"/>
  <c r="AY145" i="7"/>
  <c r="AI145" i="7" s="1"/>
  <c r="AJ145" i="7" s="1"/>
  <c r="AL145" i="7" s="1"/>
  <c r="AT113" i="7"/>
  <c r="AV113" i="7" s="1"/>
  <c r="AA113" i="7" s="1"/>
  <c r="AB113" i="7" s="1"/>
  <c r="AD113" i="7" s="1"/>
  <c r="AT203" i="7"/>
  <c r="AV203" i="7" s="1"/>
  <c r="AA203" i="7" s="1"/>
  <c r="AB203" i="7" s="1"/>
  <c r="AD203" i="7" s="1"/>
  <c r="AY203" i="7"/>
  <c r="AI203" i="7" s="1"/>
  <c r="AJ203" i="7" s="1"/>
  <c r="AL203" i="7" s="1"/>
  <c r="AT162" i="7"/>
  <c r="AV162" i="7" s="1"/>
  <c r="AA162" i="7" s="1"/>
  <c r="AB162" i="7" s="1"/>
  <c r="AD162" i="7" s="1"/>
  <c r="AY162" i="7"/>
  <c r="AI162" i="7" s="1"/>
  <c r="AJ162" i="7" s="1"/>
  <c r="AL162" i="7" s="1"/>
  <c r="AT172" i="7"/>
  <c r="AV172" i="7" s="1"/>
  <c r="AA172" i="7" s="1"/>
  <c r="AB172" i="7" s="1"/>
  <c r="AD172" i="7" s="1"/>
  <c r="AY172" i="7"/>
  <c r="AI172" i="7" s="1"/>
  <c r="AJ172" i="7" s="1"/>
  <c r="AL172" i="7" s="1"/>
  <c r="AT158" i="7"/>
  <c r="AV158" i="7" s="1"/>
  <c r="AA158" i="7" s="1"/>
  <c r="AB158" i="7" s="1"/>
  <c r="AD158" i="7" s="1"/>
  <c r="AY158" i="7"/>
  <c r="AI158" i="7" s="1"/>
  <c r="AJ158" i="7" s="1"/>
  <c r="AL158" i="7" s="1"/>
  <c r="AT164" i="7"/>
  <c r="AV164" i="7" s="1"/>
  <c r="AA164" i="7" s="1"/>
  <c r="AB164" i="7" s="1"/>
  <c r="AD164" i="7" s="1"/>
  <c r="AY164" i="7"/>
  <c r="AI164" i="7" s="1"/>
  <c r="AJ164" i="7" s="1"/>
  <c r="AL164" i="7" s="1"/>
  <c r="AT275" i="7"/>
  <c r="AT167" i="7"/>
  <c r="AV167" i="7" s="1"/>
  <c r="AA167" i="7" s="1"/>
  <c r="AB167" i="7" s="1"/>
  <c r="AD167" i="7" s="1"/>
  <c r="AY167" i="7"/>
  <c r="AI167" i="7" s="1"/>
  <c r="AJ167" i="7" s="1"/>
  <c r="AL167" i="7" s="1"/>
  <c r="AT127" i="7"/>
  <c r="AV127" i="7" s="1"/>
  <c r="AA127" i="7" s="1"/>
  <c r="AB127" i="7" s="1"/>
  <c r="AD127" i="7" s="1"/>
  <c r="AT140" i="7"/>
  <c r="AV140" i="7" s="1"/>
  <c r="AA140" i="7" s="1"/>
  <c r="AB140" i="7" s="1"/>
  <c r="AD140" i="7" s="1"/>
  <c r="AY140" i="7"/>
  <c r="AI140" i="7" s="1"/>
  <c r="AJ140" i="7" s="1"/>
  <c r="AL140" i="7" s="1"/>
  <c r="AT192" i="7"/>
  <c r="AV192" i="7" s="1"/>
  <c r="AA192" i="7" s="1"/>
  <c r="AB192" i="7" s="1"/>
  <c r="AD192" i="7" s="1"/>
  <c r="AY192" i="7"/>
  <c r="AI192" i="7" s="1"/>
  <c r="AJ192" i="7" s="1"/>
  <c r="AL192" i="7" s="1"/>
  <c r="AT148" i="7"/>
  <c r="AV148" i="7" s="1"/>
  <c r="AA148" i="7" s="1"/>
  <c r="AB148" i="7" s="1"/>
  <c r="AD148" i="7" s="1"/>
  <c r="AY148" i="7"/>
  <c r="AI148" i="7" s="1"/>
  <c r="AJ148" i="7" s="1"/>
  <c r="AL148" i="7" s="1"/>
  <c r="AT202" i="7"/>
  <c r="AV202" i="7" s="1"/>
  <c r="AA202" i="7" s="1"/>
  <c r="AB202" i="7" s="1"/>
  <c r="AD202" i="7" s="1"/>
  <c r="AY202" i="7"/>
  <c r="AI202" i="7" s="1"/>
  <c r="AJ202" i="7" s="1"/>
  <c r="AL202" i="7" s="1"/>
  <c r="AT90" i="7"/>
  <c r="AV90" i="7" s="1"/>
  <c r="AA90" i="7" s="1"/>
  <c r="AY90" i="7"/>
  <c r="AI90" i="7" s="1"/>
  <c r="AT304" i="7"/>
  <c r="AV304" i="7" s="1"/>
  <c r="AA304" i="7" s="1"/>
  <c r="AB304" i="7" s="1"/>
  <c r="AT141" i="7"/>
  <c r="AV141" i="7" s="1"/>
  <c r="AA141" i="7" s="1"/>
  <c r="AB141" i="7" s="1"/>
  <c r="AD141" i="7" s="1"/>
  <c r="AY141" i="7"/>
  <c r="AI141" i="7" s="1"/>
  <c r="AJ141" i="7" s="1"/>
  <c r="AL141" i="7" s="1"/>
  <c r="AT184" i="7"/>
  <c r="AV184" i="7" s="1"/>
  <c r="AA184" i="7" s="1"/>
  <c r="AB184" i="7" s="1"/>
  <c r="AD184" i="7" s="1"/>
  <c r="AY184" i="7"/>
  <c r="AI184" i="7" s="1"/>
  <c r="AJ184" i="7" s="1"/>
  <c r="AL184" i="7" s="1"/>
  <c r="AT187" i="7"/>
  <c r="AV187" i="7" s="1"/>
  <c r="AA187" i="7" s="1"/>
  <c r="AB187" i="7" s="1"/>
  <c r="AD187" i="7" s="1"/>
  <c r="AY187" i="7"/>
  <c r="AI187" i="7" s="1"/>
  <c r="AJ187" i="7" s="1"/>
  <c r="AL187" i="7" s="1"/>
  <c r="AT146" i="7"/>
  <c r="AV146" i="7" s="1"/>
  <c r="AA146" i="7" s="1"/>
  <c r="AB146" i="7" s="1"/>
  <c r="AD146" i="7" s="1"/>
  <c r="AY146" i="7"/>
  <c r="AI146" i="7" s="1"/>
  <c r="AJ146" i="7" s="1"/>
  <c r="AL146" i="7" s="1"/>
  <c r="AT197" i="7"/>
  <c r="AV197" i="7" s="1"/>
  <c r="AA197" i="7" s="1"/>
  <c r="AB197" i="7" s="1"/>
  <c r="AD197" i="7" s="1"/>
  <c r="AY197" i="7"/>
  <c r="AI197" i="7" s="1"/>
  <c r="AJ197" i="7" s="1"/>
  <c r="AL197" i="7" s="1"/>
  <c r="AT69" i="7"/>
  <c r="AV69" i="7" s="1"/>
  <c r="AA69" i="7" s="1"/>
  <c r="AT70" i="7"/>
  <c r="AV70" i="7" s="1"/>
  <c r="AA70" i="7" s="1"/>
  <c r="AB70" i="7" s="1"/>
  <c r="AD70" i="7" s="1"/>
  <c r="AY70" i="7"/>
  <c r="AI70" i="7" s="1"/>
  <c r="AJ70" i="7" s="1"/>
  <c r="AL70" i="7" s="1"/>
  <c r="AT126" i="7"/>
  <c r="AV126" i="7" s="1"/>
  <c r="AA126" i="7" s="1"/>
  <c r="AT129" i="7"/>
  <c r="AV129" i="7" s="1"/>
  <c r="AA129" i="7" s="1"/>
  <c r="AB129" i="7" s="1"/>
  <c r="AD129" i="7" s="1"/>
  <c r="AY129" i="7"/>
  <c r="AI129" i="7" s="1"/>
  <c r="AJ129" i="7" s="1"/>
  <c r="AL129" i="7" s="1"/>
  <c r="AT183" i="7"/>
  <c r="AV183" i="7" s="1"/>
  <c r="AA183" i="7" s="1"/>
  <c r="AB183" i="7" s="1"/>
  <c r="AD183" i="7" s="1"/>
  <c r="AY183" i="7"/>
  <c r="AI183" i="7" s="1"/>
  <c r="AJ183" i="7" s="1"/>
  <c r="AL183" i="7" s="1"/>
  <c r="AT189" i="7"/>
  <c r="AV189" i="7" s="1"/>
  <c r="AA189" i="7" s="1"/>
  <c r="AB189" i="7" s="1"/>
  <c r="AD189" i="7" s="1"/>
  <c r="AY189" i="7"/>
  <c r="AI189" i="7" s="1"/>
  <c r="AJ189" i="7" s="1"/>
  <c r="AL189" i="7" s="1"/>
  <c r="AT147" i="7"/>
  <c r="AV147" i="7" s="1"/>
  <c r="AA147" i="7" s="1"/>
  <c r="AB147" i="7" s="1"/>
  <c r="AD147" i="7" s="1"/>
  <c r="AY147" i="7"/>
  <c r="AI147" i="7" s="1"/>
  <c r="AJ147" i="7" s="1"/>
  <c r="AL147" i="7" s="1"/>
  <c r="AT199" i="7"/>
  <c r="AV199" i="7" s="1"/>
  <c r="AA199" i="7" s="1"/>
  <c r="AB199" i="7" s="1"/>
  <c r="AD199" i="7" s="1"/>
  <c r="AY199" i="7"/>
  <c r="AI199" i="7" s="1"/>
  <c r="AJ199" i="7" s="1"/>
  <c r="AL199" i="7" s="1"/>
  <c r="AT133" i="7"/>
  <c r="AV133" i="7" s="1"/>
  <c r="AA133" i="7" s="1"/>
  <c r="AT160" i="7"/>
  <c r="AV160" i="7" s="1"/>
  <c r="AA160" i="7" s="1"/>
  <c r="AB160" i="7" s="1"/>
  <c r="AD160" i="7" s="1"/>
  <c r="AY160" i="7"/>
  <c r="AI160" i="7" s="1"/>
  <c r="AJ160" i="7" s="1"/>
  <c r="AL160" i="7" s="1"/>
  <c r="AT88" i="7"/>
  <c r="AV88" i="7" s="1"/>
  <c r="AA88" i="7" s="1"/>
  <c r="AT305" i="7"/>
  <c r="AV305" i="7" s="1"/>
  <c r="AA305" i="7" s="1"/>
  <c r="AY305" i="7"/>
  <c r="AI305" i="7" s="1"/>
  <c r="AJ305" i="7" s="1"/>
  <c r="AL305" i="7" s="1"/>
  <c r="AT176" i="7"/>
  <c r="AV176" i="7" s="1"/>
  <c r="AA176" i="7" s="1"/>
  <c r="AB176" i="7" s="1"/>
  <c r="AD176" i="7" s="1"/>
  <c r="AY176" i="7"/>
  <c r="AI176" i="7" s="1"/>
  <c r="AJ176" i="7" s="1"/>
  <c r="AL176" i="7" s="1"/>
  <c r="AT178" i="7"/>
  <c r="AV178" i="7" s="1"/>
  <c r="AA178" i="7" s="1"/>
  <c r="AB178" i="7" s="1"/>
  <c r="AD178" i="7" s="1"/>
  <c r="AY178" i="7"/>
  <c r="AI178" i="7" s="1"/>
  <c r="AJ178" i="7" s="1"/>
  <c r="AL178" i="7" s="1"/>
  <c r="AT139" i="7"/>
  <c r="AV139" i="7" s="1"/>
  <c r="AA139" i="7" s="1"/>
  <c r="AB139" i="7" s="1"/>
  <c r="AD139" i="7" s="1"/>
  <c r="AY139" i="7"/>
  <c r="AI139" i="7" s="1"/>
  <c r="AJ139" i="7" s="1"/>
  <c r="AL139" i="7" s="1"/>
  <c r="AT190" i="7"/>
  <c r="AV190" i="7" s="1"/>
  <c r="AA190" i="7" s="1"/>
  <c r="AB190" i="7" s="1"/>
  <c r="AD190" i="7" s="1"/>
  <c r="AY190" i="7"/>
  <c r="AI190" i="7" s="1"/>
  <c r="AJ190" i="7" s="1"/>
  <c r="AL190" i="7" s="1"/>
  <c r="AT149" i="7"/>
  <c r="AV149" i="7" s="1"/>
  <c r="AA149" i="7" s="1"/>
  <c r="AB149" i="7" s="1"/>
  <c r="AD149" i="7" s="1"/>
  <c r="AY149" i="7"/>
  <c r="AI149" i="7" s="1"/>
  <c r="AJ149" i="7" s="1"/>
  <c r="AL149" i="7" s="1"/>
  <c r="AT155" i="7"/>
  <c r="AV155" i="7" s="1"/>
  <c r="AA155" i="7" s="1"/>
  <c r="AT161" i="7"/>
  <c r="AV161" i="7" s="1"/>
  <c r="AA161" i="7" s="1"/>
  <c r="AB161" i="7" s="1"/>
  <c r="AD161" i="7" s="1"/>
  <c r="AY161" i="7"/>
  <c r="AI161" i="7" s="1"/>
  <c r="AJ161" i="7" s="1"/>
  <c r="AL161" i="7" s="1"/>
  <c r="AT168" i="7"/>
  <c r="AV168" i="7" s="1"/>
  <c r="AA168" i="7" s="1"/>
  <c r="AB168" i="7" s="1"/>
  <c r="AD168" i="7" s="1"/>
  <c r="AY168" i="7"/>
  <c r="AI168" i="7" s="1"/>
  <c r="AJ168" i="7" s="1"/>
  <c r="AL168" i="7" s="1"/>
  <c r="AT171" i="7"/>
  <c r="AV171" i="7" s="1"/>
  <c r="AA171" i="7" s="1"/>
  <c r="AB171" i="7" s="1"/>
  <c r="AD171" i="7" s="1"/>
  <c r="AY171" i="7"/>
  <c r="AI171" i="7" s="1"/>
  <c r="AJ171" i="7" s="1"/>
  <c r="AL171" i="7" s="1"/>
  <c r="AT177" i="7"/>
  <c r="AV177" i="7" s="1"/>
  <c r="AA177" i="7" s="1"/>
  <c r="AB177" i="7" s="1"/>
  <c r="AD177" i="7" s="1"/>
  <c r="AY177" i="7"/>
  <c r="AI177" i="7" s="1"/>
  <c r="AJ177" i="7" s="1"/>
  <c r="AL177" i="7" s="1"/>
  <c r="AT180" i="7"/>
  <c r="AV180" i="7" s="1"/>
  <c r="AA180" i="7" s="1"/>
  <c r="AB180" i="7" s="1"/>
  <c r="AD180" i="7" s="1"/>
  <c r="AY180" i="7"/>
  <c r="AI180" i="7" s="1"/>
  <c r="AJ180" i="7" s="1"/>
  <c r="AL180" i="7" s="1"/>
  <c r="AT296" i="7"/>
  <c r="AV296" i="7" s="1"/>
  <c r="AA296" i="7" s="1"/>
  <c r="AB296" i="7" s="1"/>
  <c r="AD296" i="7" s="1"/>
  <c r="AY296" i="7"/>
  <c r="AI296" i="7" s="1"/>
  <c r="AJ296" i="7" s="1"/>
  <c r="AL296" i="7" s="1"/>
  <c r="AT195" i="7"/>
  <c r="AV195" i="7" s="1"/>
  <c r="AA195" i="7" s="1"/>
  <c r="AB195" i="7" s="1"/>
  <c r="AD195" i="7" s="1"/>
  <c r="AY195" i="7"/>
  <c r="AI195" i="7" s="1"/>
  <c r="AJ195" i="7" s="1"/>
  <c r="AL195" i="7" s="1"/>
  <c r="AT150" i="7"/>
  <c r="AV150" i="7" s="1"/>
  <c r="AA150" i="7" s="1"/>
  <c r="AB150" i="7" s="1"/>
  <c r="AD150" i="7" s="1"/>
  <c r="AY150" i="7"/>
  <c r="AI150" i="7" s="1"/>
  <c r="AJ150" i="7" s="1"/>
  <c r="AL150" i="7" s="1"/>
  <c r="AT159" i="7"/>
  <c r="AV159" i="7" s="1"/>
  <c r="AA159" i="7" s="1"/>
  <c r="AB159" i="7" s="1"/>
  <c r="AD159" i="7" s="1"/>
  <c r="AY159" i="7"/>
  <c r="AI159" i="7" s="1"/>
  <c r="AJ159" i="7" s="1"/>
  <c r="AL159" i="7" s="1"/>
  <c r="AT165" i="7"/>
  <c r="AV165" i="7" s="1"/>
  <c r="AA165" i="7" s="1"/>
  <c r="AB165" i="7" s="1"/>
  <c r="AD165" i="7" s="1"/>
  <c r="AY165" i="7"/>
  <c r="AI165" i="7" s="1"/>
  <c r="AJ165" i="7" s="1"/>
  <c r="AL165" i="7" s="1"/>
  <c r="AT204" i="7"/>
  <c r="AV204" i="7" s="1"/>
  <c r="AT284" i="7"/>
  <c r="AV284" i="7" s="1"/>
  <c r="AA284" i="7" s="1"/>
  <c r="AB284" i="7" s="1"/>
  <c r="AD284" i="7" s="1"/>
  <c r="AY284" i="7"/>
  <c r="AI284" i="7" s="1"/>
  <c r="AJ284" i="7" s="1"/>
  <c r="AL284" i="7" s="1"/>
  <c r="AT188" i="7"/>
  <c r="AV188" i="7" s="1"/>
  <c r="AA188" i="7" s="1"/>
  <c r="AB188" i="7" s="1"/>
  <c r="AD188" i="7" s="1"/>
  <c r="AY188" i="7"/>
  <c r="AI188" i="7" s="1"/>
  <c r="AJ188" i="7" s="1"/>
  <c r="AL188" i="7" s="1"/>
  <c r="AT198" i="7"/>
  <c r="AV198" i="7" s="1"/>
  <c r="AA198" i="7" s="1"/>
  <c r="AB198" i="7" s="1"/>
  <c r="AD198" i="7" s="1"/>
  <c r="AY198" i="7"/>
  <c r="AI198" i="7" s="1"/>
  <c r="AJ198" i="7" s="1"/>
  <c r="AL198" i="7" s="1"/>
  <c r="AT200" i="7"/>
  <c r="AV200" i="7" s="1"/>
  <c r="AA200" i="7" s="1"/>
  <c r="AB200" i="7" s="1"/>
  <c r="AD200" i="7" s="1"/>
  <c r="AY200" i="7"/>
  <c r="AI200" i="7" s="1"/>
  <c r="AJ200" i="7" s="1"/>
  <c r="AL200" i="7" s="1"/>
  <c r="AT71" i="7"/>
  <c r="AV71" i="7" s="1"/>
  <c r="AA71" i="7" s="1"/>
  <c r="AB71" i="7" s="1"/>
  <c r="AD71" i="7" s="1"/>
  <c r="AY71" i="7"/>
  <c r="AI71" i="7" s="1"/>
  <c r="AJ71" i="7" s="1"/>
  <c r="AL71" i="7" s="1"/>
  <c r="AT156" i="7"/>
  <c r="AV156" i="7" s="1"/>
  <c r="AA156" i="7" s="1"/>
  <c r="AB156" i="7" s="1"/>
  <c r="AD156" i="7" s="1"/>
  <c r="AY156" i="7"/>
  <c r="AI156" i="7" s="1"/>
  <c r="AJ156" i="7" s="1"/>
  <c r="AL156" i="7" s="1"/>
  <c r="AT169" i="7"/>
  <c r="AV169" i="7" s="1"/>
  <c r="AA169" i="7" s="1"/>
  <c r="AB169" i="7" s="1"/>
  <c r="AD169" i="7" s="1"/>
  <c r="AY169" i="7"/>
  <c r="AI169" i="7" s="1"/>
  <c r="AJ169" i="7" s="1"/>
  <c r="AL169" i="7" s="1"/>
  <c r="AT72" i="7"/>
  <c r="AV72" i="7" s="1"/>
  <c r="AA72" i="7" s="1"/>
  <c r="AB72" i="7" s="1"/>
  <c r="AD72" i="7" s="1"/>
  <c r="AY72" i="7"/>
  <c r="AI72" i="7" s="1"/>
  <c r="AJ72" i="7" s="1"/>
  <c r="AL72" i="7" s="1"/>
  <c r="AT181" i="7"/>
  <c r="AV181" i="7" s="1"/>
  <c r="AA181" i="7" s="1"/>
  <c r="AB181" i="7" s="1"/>
  <c r="AD181" i="7" s="1"/>
  <c r="AY181" i="7"/>
  <c r="AI181" i="7" s="1"/>
  <c r="AJ181" i="7" s="1"/>
  <c r="AL181" i="7" s="1"/>
  <c r="AT142" i="7"/>
  <c r="AV142" i="7" s="1"/>
  <c r="AA142" i="7" s="1"/>
  <c r="AB142" i="7" s="1"/>
  <c r="AD142" i="7" s="1"/>
  <c r="AY142" i="7"/>
  <c r="AI142" i="7" s="1"/>
  <c r="AJ142" i="7" s="1"/>
  <c r="AL142" i="7" s="1"/>
  <c r="AT185" i="7"/>
  <c r="AV185" i="7" s="1"/>
  <c r="AA185" i="7" s="1"/>
  <c r="AB185" i="7" s="1"/>
  <c r="AD185" i="7" s="1"/>
  <c r="AY185" i="7"/>
  <c r="AI185" i="7" s="1"/>
  <c r="AJ185" i="7" s="1"/>
  <c r="AL185" i="7" s="1"/>
  <c r="AT196" i="7"/>
  <c r="AV196" i="7" s="1"/>
  <c r="AA196" i="7" s="1"/>
  <c r="AB196" i="7" s="1"/>
  <c r="AD196" i="7" s="1"/>
  <c r="AY196" i="7"/>
  <c r="AI196" i="7" s="1"/>
  <c r="AJ196" i="7" s="1"/>
  <c r="AL196" i="7" s="1"/>
  <c r="AT151" i="7"/>
  <c r="AV151" i="7" s="1"/>
  <c r="AA151" i="7" s="1"/>
  <c r="AB151" i="7" s="1"/>
  <c r="AD151" i="7" s="1"/>
  <c r="AY151" i="7"/>
  <c r="AI151" i="7" s="1"/>
  <c r="AJ151" i="7" s="1"/>
  <c r="AL151" i="7" s="1"/>
  <c r="AT157" i="7"/>
  <c r="AV157" i="7" s="1"/>
  <c r="AA157" i="7" s="1"/>
  <c r="AB157" i="7" s="1"/>
  <c r="AD157" i="7" s="1"/>
  <c r="AY157" i="7"/>
  <c r="AI157" i="7" s="1"/>
  <c r="AT166" i="7"/>
  <c r="AV166" i="7" s="1"/>
  <c r="AA166" i="7" s="1"/>
  <c r="AB166" i="7" s="1"/>
  <c r="AD166" i="7" s="1"/>
  <c r="AY166" i="7"/>
  <c r="AI166" i="7" s="1"/>
  <c r="AJ166" i="7" s="1"/>
  <c r="AL166" i="7" s="1"/>
  <c r="AT282" i="7"/>
  <c r="AV282" i="7" s="1"/>
  <c r="AA282" i="7" s="1"/>
  <c r="AB282" i="7" s="1"/>
  <c r="AD282" i="7" s="1"/>
  <c r="AY282" i="7"/>
  <c r="AI282" i="7" s="1"/>
  <c r="AJ282" i="7" s="1"/>
  <c r="AL282" i="7" s="1"/>
  <c r="AT182" i="7"/>
  <c r="AV182" i="7" s="1"/>
  <c r="AA182" i="7" s="1"/>
  <c r="AB182" i="7" s="1"/>
  <c r="AD182" i="7" s="1"/>
  <c r="AY182" i="7"/>
  <c r="AI182" i="7" s="1"/>
  <c r="AJ182" i="7" s="1"/>
  <c r="AL182" i="7" s="1"/>
  <c r="AT143" i="7"/>
  <c r="AV143" i="7" s="1"/>
  <c r="AA143" i="7" s="1"/>
  <c r="AB143" i="7" s="1"/>
  <c r="AD143" i="7" s="1"/>
  <c r="AY143" i="7"/>
  <c r="AI143" i="7" s="1"/>
  <c r="AJ143" i="7" s="1"/>
  <c r="AL143" i="7" s="1"/>
  <c r="AT186" i="7"/>
  <c r="AV186" i="7" s="1"/>
  <c r="AA186" i="7" s="1"/>
  <c r="AB186" i="7" s="1"/>
  <c r="AD186" i="7" s="1"/>
  <c r="AY186" i="7"/>
  <c r="AI186" i="7" s="1"/>
  <c r="AJ186" i="7" s="1"/>
  <c r="AL186" i="7" s="1"/>
  <c r="AT191" i="7"/>
  <c r="AV191" i="7" s="1"/>
  <c r="AA191" i="7" s="1"/>
  <c r="AB191" i="7" s="1"/>
  <c r="AD191" i="7" s="1"/>
  <c r="AY191" i="7"/>
  <c r="AI191" i="7" s="1"/>
  <c r="AJ191" i="7" s="1"/>
  <c r="AL191" i="7" s="1"/>
  <c r="AT154" i="7"/>
  <c r="AV154" i="7" s="1"/>
  <c r="AA154" i="7" s="1"/>
  <c r="AB154" i="7" s="1"/>
  <c r="AD154" i="7" s="1"/>
  <c r="AY154" i="7"/>
  <c r="AI154" i="7" s="1"/>
  <c r="AJ154" i="7" s="1"/>
  <c r="AL154" i="7" s="1"/>
  <c r="AT134" i="7"/>
  <c r="AV134" i="7" s="1"/>
  <c r="AA134" i="7" s="1"/>
  <c r="AB134" i="7" s="1"/>
  <c r="AD134" i="7" s="1"/>
  <c r="AT135" i="7"/>
  <c r="AV135" i="7" s="1"/>
  <c r="AA135" i="7" s="1"/>
  <c r="AB135" i="7" s="1"/>
  <c r="AD135" i="7" s="1"/>
  <c r="AT131" i="7"/>
  <c r="AT81" i="7"/>
  <c r="AV81" i="7" s="1"/>
  <c r="AA81" i="7" s="1"/>
  <c r="AB81" i="7" s="1"/>
  <c r="AD81" i="7" s="1"/>
  <c r="AT76" i="7"/>
  <c r="AV76" i="7" s="1"/>
  <c r="AA76" i="7" s="1"/>
  <c r="AB76" i="7" s="1"/>
  <c r="AD76" i="7" s="1"/>
  <c r="AT78" i="7"/>
  <c r="AV78" i="7" s="1"/>
  <c r="AA78" i="7" s="1"/>
  <c r="AB78" i="7" s="1"/>
  <c r="AD78" i="7" s="1"/>
  <c r="AT79" i="7"/>
  <c r="AV79" i="7" s="1"/>
  <c r="AA79" i="7" s="1"/>
  <c r="AB79" i="7" s="1"/>
  <c r="AD79" i="7" s="1"/>
  <c r="AT174" i="7"/>
  <c r="AV174" i="7" s="1"/>
  <c r="AA174" i="7" s="1"/>
  <c r="AB174" i="7" s="1"/>
  <c r="AD174" i="7" s="1"/>
  <c r="AT137" i="7"/>
  <c r="AV137" i="7" s="1"/>
  <c r="AA137" i="7" s="1"/>
  <c r="AB137" i="7" s="1"/>
  <c r="AD137" i="7" s="1"/>
  <c r="AT82" i="7"/>
  <c r="AV82" i="7" s="1"/>
  <c r="AA82" i="7" s="1"/>
  <c r="AB82" i="7" s="1"/>
  <c r="AD82" i="7" s="1"/>
  <c r="AT80" i="7"/>
  <c r="AV80" i="7" s="1"/>
  <c r="AA80" i="7" s="1"/>
  <c r="AB80" i="7" s="1"/>
  <c r="AD80" i="7" s="1"/>
  <c r="AT85" i="7"/>
  <c r="AV85" i="7" s="1"/>
  <c r="AA85" i="7" s="1"/>
  <c r="AB85" i="7" s="1"/>
  <c r="AD85" i="7" s="1"/>
  <c r="AT75" i="7"/>
  <c r="AV75" i="7" s="1"/>
  <c r="AA75" i="7" s="1"/>
  <c r="AB75" i="7" s="1"/>
  <c r="AD75" i="7" s="1"/>
  <c r="AT136" i="7"/>
  <c r="AT84" i="7"/>
  <c r="AV84" i="7" s="1"/>
  <c r="AA84" i="7" s="1"/>
  <c r="AB84" i="7" s="1"/>
  <c r="AD84" i="7" s="1"/>
  <c r="AT138" i="7"/>
  <c r="AV138" i="7" s="1"/>
  <c r="AA138" i="7" s="1"/>
  <c r="AB138" i="7" s="1"/>
  <c r="AD138" i="7" s="1"/>
  <c r="AT89" i="7"/>
  <c r="AV89" i="7" s="1"/>
  <c r="AA89" i="7" s="1"/>
  <c r="AB89" i="7" s="1"/>
  <c r="AD89" i="7" s="1"/>
  <c r="AT83" i="7"/>
  <c r="AV83" i="7" s="1"/>
  <c r="AA83" i="7" s="1"/>
  <c r="AB83" i="7" s="1"/>
  <c r="AD83" i="7" s="1"/>
  <c r="AT86" i="7"/>
  <c r="AV86" i="7" s="1"/>
  <c r="AA86" i="7" s="1"/>
  <c r="AB86" i="7" s="1"/>
  <c r="AD86" i="7" s="1"/>
  <c r="AT73" i="7"/>
  <c r="AV73" i="7" s="1"/>
  <c r="AA73" i="7" s="1"/>
  <c r="AB73" i="7" s="1"/>
  <c r="AD73" i="7" s="1"/>
  <c r="AT77" i="7"/>
  <c r="AV77" i="7" s="1"/>
  <c r="AA77" i="7" s="1"/>
  <c r="AB77" i="7" s="1"/>
  <c r="AD77" i="7" s="1"/>
  <c r="AT87" i="7"/>
  <c r="AV87" i="7" s="1"/>
  <c r="AA87" i="7" s="1"/>
  <c r="AB87" i="7" s="1"/>
  <c r="AD87" i="7" s="1"/>
  <c r="C100" i="5"/>
  <c r="C17" i="5"/>
  <c r="AY74" i="7" s="1"/>
  <c r="AI74" i="7" s="1"/>
  <c r="AJ74" i="7" s="1"/>
  <c r="AL74" i="7" s="1"/>
  <c r="C26" i="4"/>
  <c r="AQ82" i="7" s="1"/>
  <c r="AS82" i="7" s="1"/>
  <c r="S82" i="7" s="1"/>
  <c r="C15" i="4"/>
  <c r="AQ81" i="7" s="1"/>
  <c r="AS81" i="7" s="1"/>
  <c r="S81" i="7" s="1"/>
  <c r="T81" i="7" s="1"/>
  <c r="V81" i="7" s="1"/>
  <c r="C3" i="3"/>
  <c r="AN133" i="7"/>
  <c r="AN9" i="7" s="1"/>
  <c r="AN4" i="7" s="1"/>
  <c r="AN25" i="7"/>
  <c r="AP204" i="7"/>
  <c r="AN29" i="7"/>
  <c r="AP275" i="7"/>
  <c r="AN24" i="7"/>
  <c r="AP201" i="7"/>
  <c r="AN27" i="7"/>
  <c r="AP241" i="7"/>
  <c r="AN22" i="7"/>
  <c r="AP127" i="7"/>
  <c r="AN20" i="7"/>
  <c r="AP88" i="7"/>
  <c r="AN19" i="7"/>
  <c r="AP69" i="7"/>
  <c r="K69" i="7" s="1"/>
  <c r="AN30" i="7"/>
  <c r="AP304" i="7"/>
  <c r="AH17" i="7"/>
  <c r="AF17" i="7"/>
  <c r="AG17" i="7" s="1"/>
  <c r="AD12" i="2"/>
  <c r="BC12" i="2"/>
  <c r="AZ14" i="2"/>
  <c r="BB14" i="2"/>
  <c r="BB16" i="2"/>
  <c r="Y17" i="2"/>
  <c r="AP20" i="2"/>
  <c r="AL15" i="2"/>
  <c r="Y12" i="2"/>
  <c r="AB15" i="2"/>
  <c r="AB12" i="2"/>
  <c r="BB15" i="2"/>
  <c r="AP17" i="2"/>
  <c r="AI20" i="2"/>
  <c r="AD11" i="2"/>
  <c r="Y15" i="2"/>
  <c r="BC15" i="2"/>
  <c r="AD15" i="2"/>
  <c r="Y19" i="2"/>
  <c r="BB17" i="2"/>
  <c r="AR18" i="2"/>
  <c r="BL18" i="2" s="1"/>
  <c r="AL20" i="2"/>
  <c r="BF20" i="2" s="1"/>
  <c r="AR20" i="2"/>
  <c r="Y21" i="2"/>
  <c r="AD21" i="2"/>
  <c r="AD13" i="2"/>
  <c r="AK17" i="2"/>
  <c r="Z14" i="2"/>
  <c r="AK12" i="2"/>
  <c r="Z17" i="2"/>
  <c r="AR22" i="2"/>
  <c r="AE12" i="2"/>
  <c r="AM13" i="2"/>
  <c r="AR14" i="2"/>
  <c r="AZ21" i="2"/>
  <c r="Y13" i="2"/>
  <c r="BC8" i="2"/>
  <c r="AZ17" i="2"/>
  <c r="BJ17" i="2" s="1"/>
  <c r="M10" i="2"/>
  <c r="AQ14" i="2"/>
  <c r="AV14" i="2" s="1"/>
  <c r="BB12" i="2"/>
  <c r="AR13" i="2"/>
  <c r="AL14" i="2"/>
  <c r="AR17" i="2"/>
  <c r="BB11" i="2"/>
  <c r="AJ11" i="2"/>
  <c r="AI12" i="2"/>
  <c r="AB13" i="2"/>
  <c r="AJ14" i="2"/>
  <c r="AN17" i="2"/>
  <c r="AK19" i="2"/>
  <c r="BL14" i="2"/>
  <c r="BL17" i="2"/>
  <c r="R9" i="2"/>
  <c r="K9" i="2"/>
  <c r="V10" i="2"/>
  <c r="BB22" i="2"/>
  <c r="BA11" i="2"/>
  <c r="AB11" i="2"/>
  <c r="AK15" i="2"/>
  <c r="AL18" i="2"/>
  <c r="BC18" i="2"/>
  <c r="BD18" i="2" s="1"/>
  <c r="AB20" i="2"/>
  <c r="AA21" i="2"/>
  <c r="AZ13" i="2"/>
  <c r="AI16" i="2"/>
  <c r="BC17" i="2"/>
  <c r="J10" i="2"/>
  <c r="Y20" i="2"/>
  <c r="BC20" i="2"/>
  <c r="AP21" i="2"/>
  <c r="BJ21" i="2" s="1"/>
  <c r="AC22" i="2"/>
  <c r="BB8" i="2"/>
  <c r="P9" i="2"/>
  <c r="U10" i="2"/>
  <c r="AP15" i="2"/>
  <c r="AJ15" i="2"/>
  <c r="AQ18" i="2"/>
  <c r="AB16" i="2"/>
  <c r="AC18" i="2"/>
  <c r="AJ18" i="2"/>
  <c r="K10" i="2"/>
  <c r="AB22" i="2"/>
  <c r="AD18" i="2"/>
  <c r="AP12" i="2"/>
  <c r="BA14" i="2"/>
  <c r="AB14" i="2"/>
  <c r="BA15" i="2"/>
  <c r="BF15" i="2" s="1"/>
  <c r="Y16" i="2"/>
  <c r="AD16" i="2"/>
  <c r="L10" i="2"/>
  <c r="AB19" i="2"/>
  <c r="AZ20" i="2"/>
  <c r="Z21" i="2"/>
  <c r="AD22" i="2"/>
  <c r="AM16" i="2"/>
  <c r="BK22" i="2"/>
  <c r="AM19" i="2"/>
  <c r="AI13" i="2"/>
  <c r="AS14" i="2"/>
  <c r="AP16" i="2"/>
  <c r="AM20" i="2"/>
  <c r="BC22" i="2"/>
  <c r="BD22" i="2" s="1"/>
  <c r="AS22" i="2"/>
  <c r="AN8" i="2"/>
  <c r="AI15" i="2"/>
  <c r="BC16" i="2"/>
  <c r="AQ19" i="2"/>
  <c r="AN20" i="2"/>
  <c r="AJ21" i="2"/>
  <c r="AE11" i="2"/>
  <c r="AP8" i="2"/>
  <c r="E10" i="2"/>
  <c r="AL11" i="2"/>
  <c r="BF11" i="2" s="1"/>
  <c r="AQ12" i="2"/>
  <c r="AG12" i="2"/>
  <c r="AL13" i="2"/>
  <c r="BC13" i="2"/>
  <c r="BM13" i="2" s="1"/>
  <c r="AQ13" i="2"/>
  <c r="AN14" i="2"/>
  <c r="AS16" i="2"/>
  <c r="AD17" i="2"/>
  <c r="AQ17" i="2"/>
  <c r="Z18" i="2"/>
  <c r="F10" i="2"/>
  <c r="BC19" i="2"/>
  <c r="AK21" i="2"/>
  <c r="Q9" i="2"/>
  <c r="AH13" i="2"/>
  <c r="BA16" i="2"/>
  <c r="AN16" i="2"/>
  <c r="BH16" i="2" s="1"/>
  <c r="AE20" i="2"/>
  <c r="BC21" i="2"/>
  <c r="BD21" i="2" s="1"/>
  <c r="BA19" i="2"/>
  <c r="AG17" i="2"/>
  <c r="AP13" i="2"/>
  <c r="BJ13" i="2" s="1"/>
  <c r="G9" i="2"/>
  <c r="AL12" i="2"/>
  <c r="AS13" i="2"/>
  <c r="AQ15" i="2"/>
  <c r="AL17" i="2"/>
  <c r="G10" i="2"/>
  <c r="BA8" i="2"/>
  <c r="AP11" i="2"/>
  <c r="AU11" i="2" s="1"/>
  <c r="X9" i="2"/>
  <c r="AC13" i="2"/>
  <c r="AD14" i="2"/>
  <c r="AN15" i="2"/>
  <c r="AK16" i="2"/>
  <c r="BA18" i="2"/>
  <c r="AB18" i="2"/>
  <c r="S10" i="2"/>
  <c r="Z22" i="2"/>
  <c r="AF18" i="2"/>
  <c r="AS18" i="2"/>
  <c r="BA13" i="2"/>
  <c r="BA20" i="2"/>
  <c r="AV22" i="2"/>
  <c r="BA12" i="2"/>
  <c r="AR11" i="2"/>
  <c r="AN12" i="2"/>
  <c r="AG14" i="2"/>
  <c r="AM15" i="2"/>
  <c r="AM18" i="2"/>
  <c r="BG18" i="2" s="1"/>
  <c r="AI18" i="2"/>
  <c r="AS20" i="2"/>
  <c r="R10" i="2"/>
  <c r="I9" i="2"/>
  <c r="AS12" i="2"/>
  <c r="AQ8" i="2"/>
  <c r="AG11" i="2"/>
  <c r="AK13" i="2"/>
  <c r="AM14" i="2"/>
  <c r="BG14" i="2" s="1"/>
  <c r="AI14" i="2"/>
  <c r="AZ15" i="2"/>
  <c r="AR15" i="2"/>
  <c r="Z16" i="2"/>
  <c r="AR16" i="2"/>
  <c r="AG19" i="2"/>
  <c r="Q10" i="2"/>
  <c r="T10" i="2"/>
  <c r="AQ21" i="2"/>
  <c r="W17" i="7"/>
  <c r="AE17" i="7"/>
  <c r="O17" i="7"/>
  <c r="X17" i="7"/>
  <c r="Y17" i="7" s="1"/>
  <c r="R17" i="7"/>
  <c r="H17" i="7"/>
  <c r="I17" i="7" s="1"/>
  <c r="G17" i="7"/>
  <c r="P17" i="7"/>
  <c r="Q17" i="7" s="1"/>
  <c r="Z17" i="7"/>
  <c r="J17" i="7"/>
  <c r="C66" i="5"/>
  <c r="AY163" i="7" s="1"/>
  <c r="AI163" i="7" s="1"/>
  <c r="AJ163" i="7" s="1"/>
  <c r="AL163" i="7" s="1"/>
  <c r="C102" i="6"/>
  <c r="F9" i="2"/>
  <c r="AH19" i="2"/>
  <c r="N10" i="2"/>
  <c r="W9" i="2"/>
  <c r="AF11" i="2"/>
  <c r="W10" i="2"/>
  <c r="AS19" i="2"/>
  <c r="AF19" i="2"/>
  <c r="AS8" i="2"/>
  <c r="AF20" i="2"/>
  <c r="AM17" i="2"/>
  <c r="AI17" i="2"/>
  <c r="X10" i="2"/>
  <c r="AN19" i="2"/>
  <c r="AZ19" i="2"/>
  <c r="AZ12" i="2"/>
  <c r="BA17" i="2"/>
  <c r="AF17" i="2"/>
  <c r="AF21" i="2"/>
  <c r="T9" i="2"/>
  <c r="J9" i="2"/>
  <c r="L9" i="2"/>
  <c r="Z12" i="2"/>
  <c r="AR12" i="2"/>
  <c r="BL12" i="2" s="1"/>
  <c r="AG13" i="2"/>
  <c r="AF14" i="2"/>
  <c r="Z15" i="2"/>
  <c r="AC15" i="2"/>
  <c r="AL16" i="2"/>
  <c r="AH16" i="2"/>
  <c r="AG16" i="2"/>
  <c r="AS17" i="2"/>
  <c r="Y18" i="2"/>
  <c r="AK18" i="2"/>
  <c r="AP18" i="2"/>
  <c r="BJ18" i="2" s="1"/>
  <c r="AL19" i="2"/>
  <c r="Y22" i="2"/>
  <c r="AK22" i="2"/>
  <c r="AP22" i="2"/>
  <c r="BJ22" i="2" s="1"/>
  <c r="V9" i="2"/>
  <c r="AZ11" i="2"/>
  <c r="AA18" i="2"/>
  <c r="AA14" i="2"/>
  <c r="AA22" i="2"/>
  <c r="AA13" i="2"/>
  <c r="AM11" i="2"/>
  <c r="AH12" i="2"/>
  <c r="AN13" i="2"/>
  <c r="AJ13" i="2"/>
  <c r="P10" i="2"/>
  <c r="BB19" i="2"/>
  <c r="AB21" i="2"/>
  <c r="AM8" i="2"/>
  <c r="S9" i="2"/>
  <c r="AN11" i="2"/>
  <c r="BC11" i="2"/>
  <c r="BM12" i="2"/>
  <c r="AF15" i="2"/>
  <c r="AS15" i="2"/>
  <c r="H9" i="2"/>
  <c r="AC11" i="2"/>
  <c r="Z13" i="2"/>
  <c r="Y14" i="2"/>
  <c r="AP14" i="2"/>
  <c r="AE16" i="2"/>
  <c r="AH18" i="2"/>
  <c r="AJ19" i="2"/>
  <c r="AK20" i="2"/>
  <c r="I10" i="2"/>
  <c r="AG20" i="2"/>
  <c r="AN21" i="2"/>
  <c r="AM22" i="2"/>
  <c r="AI22" i="2"/>
  <c r="BF22" i="2"/>
  <c r="AH11" i="2"/>
  <c r="N9" i="2"/>
  <c r="AE21" i="2"/>
  <c r="AR21" i="2"/>
  <c r="AH20" i="2"/>
  <c r="AH21" i="2"/>
  <c r="AL8" i="2"/>
  <c r="AH17" i="2"/>
  <c r="AA11" i="2"/>
  <c r="O9" i="2"/>
  <c r="AA19" i="2"/>
  <c r="O10" i="2"/>
  <c r="AR19" i="2"/>
  <c r="AM21" i="2"/>
  <c r="AI21" i="2"/>
  <c r="AZ8" i="2"/>
  <c r="AP19" i="2"/>
  <c r="H10" i="2"/>
  <c r="AC19" i="2"/>
  <c r="BA21" i="2"/>
  <c r="AA12" i="2"/>
  <c r="AM12" i="2"/>
  <c r="AA15" i="2"/>
  <c r="AK8" i="2"/>
  <c r="AG21" i="2"/>
  <c r="AR8" i="2"/>
  <c r="BL8" i="2" s="1"/>
  <c r="AE19" i="2"/>
  <c r="AE15" i="2"/>
  <c r="AS11" i="2"/>
  <c r="AF13" i="2"/>
  <c r="AW13" i="2"/>
  <c r="BC14" i="2"/>
  <c r="BD14" i="2" s="1"/>
  <c r="AK14" i="2"/>
  <c r="AG15" i="2"/>
  <c r="AQ16" i="2"/>
  <c r="AF16" i="2"/>
  <c r="AO17" i="2"/>
  <c r="Z20" i="2"/>
  <c r="BB20" i="2"/>
  <c r="AH22" i="2"/>
  <c r="BH12" i="2"/>
  <c r="AH15" i="2"/>
  <c r="AE17" i="2"/>
  <c r="AC20" i="2"/>
  <c r="AJ20" i="2"/>
  <c r="BB21" i="2"/>
  <c r="AE22" i="2"/>
  <c r="AN18" i="2"/>
  <c r="Z19" i="2"/>
  <c r="AQ20" i="2"/>
  <c r="AL21" i="2"/>
  <c r="AF22" i="2"/>
  <c r="Y11" i="2"/>
  <c r="E9" i="2"/>
  <c r="AQ11" i="2"/>
  <c r="M9" i="2"/>
  <c r="U9" i="2"/>
  <c r="AC12" i="2"/>
  <c r="AJ12" i="2"/>
  <c r="BB13" i="2"/>
  <c r="BG13" i="2" s="1"/>
  <c r="AE14" i="2"/>
  <c r="AZ16" i="2"/>
  <c r="AA16" i="2"/>
  <c r="AC17" i="2"/>
  <c r="AG18" i="2"/>
  <c r="AD19" i="2"/>
  <c r="AS21" i="2"/>
  <c r="AN22" i="2"/>
  <c r="AJ22" i="2"/>
  <c r="AE13" i="2"/>
  <c r="AC16" i="2"/>
  <c r="AJ16" i="2"/>
  <c r="AE18" i="2"/>
  <c r="AA20" i="2"/>
  <c r="AC21" i="2"/>
  <c r="AG22" i="2"/>
  <c r="S204" i="7" l="1"/>
  <c r="AS25" i="7"/>
  <c r="S275" i="7"/>
  <c r="T275" i="7" s="1"/>
  <c r="V275" i="7" s="1"/>
  <c r="AS29" i="7"/>
  <c r="AS17" i="7" s="1"/>
  <c r="AQ19" i="7"/>
  <c r="AS133" i="7"/>
  <c r="AQ23" i="7"/>
  <c r="S113" i="7"/>
  <c r="AS21" i="7"/>
  <c r="S126" i="7"/>
  <c r="T126" i="7" s="1"/>
  <c r="AS22" i="7"/>
  <c r="AQ9" i="7"/>
  <c r="AQ4" i="7" s="1"/>
  <c r="S88" i="7"/>
  <c r="AS20" i="7"/>
  <c r="S163" i="7"/>
  <c r="T163" i="7" s="1"/>
  <c r="V163" i="7" s="1"/>
  <c r="AS24" i="7"/>
  <c r="S69" i="7"/>
  <c r="T69" i="7" s="1"/>
  <c r="AS19" i="7"/>
  <c r="AC16" i="7"/>
  <c r="AK16" i="7"/>
  <c r="M13" i="7"/>
  <c r="M11" i="7"/>
  <c r="M14" i="7"/>
  <c r="AJ90" i="7"/>
  <c r="AJ157" i="7"/>
  <c r="AL157" i="7" s="1"/>
  <c r="AK17" i="7"/>
  <c r="AB155" i="7"/>
  <c r="AB133" i="7"/>
  <c r="AB90" i="7"/>
  <c r="AA21" i="7"/>
  <c r="E22" i="13" s="1"/>
  <c r="AA30" i="7"/>
  <c r="AB305" i="7"/>
  <c r="AD305" i="7" s="1"/>
  <c r="AV25" i="7"/>
  <c r="AA204" i="7"/>
  <c r="AB126" i="7"/>
  <c r="AA20" i="7"/>
  <c r="E21" i="13" s="1"/>
  <c r="AB88" i="7"/>
  <c r="AB69" i="7"/>
  <c r="AC17" i="7"/>
  <c r="U16" i="7"/>
  <c r="V69" i="7"/>
  <c r="U17" i="7"/>
  <c r="AY127" i="7"/>
  <c r="AI127" i="7" s="1"/>
  <c r="AJ127" i="7" s="1"/>
  <c r="AL127" i="7" s="1"/>
  <c r="S29" i="7"/>
  <c r="S17" i="7" s="1"/>
  <c r="V304" i="7"/>
  <c r="T30" i="7"/>
  <c r="V30" i="7" s="1"/>
  <c r="V90" i="7"/>
  <c r="AY82" i="7"/>
  <c r="AI82" i="7" s="1"/>
  <c r="AJ82" i="7" s="1"/>
  <c r="AL82" i="7" s="1"/>
  <c r="V155" i="7"/>
  <c r="T29" i="7"/>
  <c r="V126" i="7"/>
  <c r="M17" i="7"/>
  <c r="M16" i="7"/>
  <c r="AP30" i="7"/>
  <c r="K304" i="7"/>
  <c r="AP27" i="7"/>
  <c r="K241" i="7"/>
  <c r="AP22" i="7"/>
  <c r="K127" i="7"/>
  <c r="L69" i="7"/>
  <c r="N69" i="7" s="1"/>
  <c r="K19" i="7"/>
  <c r="AP24" i="7"/>
  <c r="K201" i="7"/>
  <c r="AP25" i="7"/>
  <c r="K204" i="7"/>
  <c r="AP20" i="7"/>
  <c r="K88" i="7"/>
  <c r="AP29" i="7"/>
  <c r="K275" i="7"/>
  <c r="AV30" i="7"/>
  <c r="AT30" i="7"/>
  <c r="AV21" i="7"/>
  <c r="AT29" i="7"/>
  <c r="C3" i="6"/>
  <c r="AW201" i="7"/>
  <c r="AY204" i="7"/>
  <c r="AW25" i="7"/>
  <c r="AY133" i="7"/>
  <c r="AW23" i="7"/>
  <c r="AT22" i="7"/>
  <c r="AT21" i="7"/>
  <c r="AY126" i="7"/>
  <c r="AI126" i="7" s="1"/>
  <c r="AW22" i="7"/>
  <c r="AW30" i="7"/>
  <c r="AY304" i="7"/>
  <c r="AT25" i="7"/>
  <c r="AV275" i="7"/>
  <c r="AY155" i="7"/>
  <c r="AI155" i="7" s="1"/>
  <c r="AJ155" i="7" s="1"/>
  <c r="AY69" i="7"/>
  <c r="AI69" i="7" s="1"/>
  <c r="AW19" i="7"/>
  <c r="AY113" i="7"/>
  <c r="AW21" i="7"/>
  <c r="AT201" i="7"/>
  <c r="AV201" i="7" s="1"/>
  <c r="AA201" i="7" s="1"/>
  <c r="AB201" i="7" s="1"/>
  <c r="AD201" i="7" s="1"/>
  <c r="AW20" i="7"/>
  <c r="AY88" i="7"/>
  <c r="AY275" i="7"/>
  <c r="AW29" i="7"/>
  <c r="AT23" i="7"/>
  <c r="AT20" i="7"/>
  <c r="AV20" i="7"/>
  <c r="AV136" i="7"/>
  <c r="AV131" i="7"/>
  <c r="AT74" i="7"/>
  <c r="AV74" i="7" s="1"/>
  <c r="C3" i="5"/>
  <c r="AT163" i="7"/>
  <c r="AN23" i="7"/>
  <c r="AP133" i="7"/>
  <c r="AP19" i="7"/>
  <c r="AN17" i="7"/>
  <c r="BK14" i="2"/>
  <c r="BG16" i="2"/>
  <c r="AQ10" i="2"/>
  <c r="BK10" i="2" s="1"/>
  <c r="Y10" i="2"/>
  <c r="BA9" i="2"/>
  <c r="BG15" i="2"/>
  <c r="BA10" i="2"/>
  <c r="BF10" i="2" s="1"/>
  <c r="BC10" i="2"/>
  <c r="BH10" i="2" s="1"/>
  <c r="AU17" i="2"/>
  <c r="AW20" i="2"/>
  <c r="BJ20" i="2"/>
  <c r="AD10" i="2"/>
  <c r="BL20" i="2"/>
  <c r="AW18" i="2"/>
  <c r="BK20" i="2"/>
  <c r="BL16" i="2"/>
  <c r="BK17" i="2"/>
  <c r="BJ15" i="2"/>
  <c r="BK12" i="2"/>
  <c r="BE16" i="2"/>
  <c r="BE21" i="2"/>
  <c r="AU12" i="2"/>
  <c r="AU15" i="2"/>
  <c r="BB10" i="2"/>
  <c r="BE17" i="2"/>
  <c r="AW19" i="2"/>
  <c r="BJ14" i="2"/>
  <c r="BL15" i="2"/>
  <c r="BL11" i="2"/>
  <c r="BB9" i="2"/>
  <c r="BH8" i="2"/>
  <c r="BL22" i="2"/>
  <c r="AI9" i="2"/>
  <c r="BM20" i="2"/>
  <c r="BN20" i="2" s="1"/>
  <c r="BF18" i="2"/>
  <c r="BD11" i="2"/>
  <c r="AT13" i="2"/>
  <c r="BD17" i="2"/>
  <c r="AK9" i="2"/>
  <c r="BE9" i="2" s="1"/>
  <c r="AR9" i="2"/>
  <c r="BM18" i="2"/>
  <c r="BN18" i="2" s="1"/>
  <c r="AZ10" i="2"/>
  <c r="AV13" i="2"/>
  <c r="BH20" i="2"/>
  <c r="BJ16" i="2"/>
  <c r="BM14" i="2"/>
  <c r="BN14" i="2" s="1"/>
  <c r="BF14" i="2"/>
  <c r="BN13" i="2"/>
  <c r="AX17" i="2"/>
  <c r="BE12" i="2"/>
  <c r="BI12" i="2" s="1"/>
  <c r="AL10" i="2"/>
  <c r="AO12" i="2"/>
  <c r="AV17" i="2"/>
  <c r="AI8" i="2"/>
  <c r="BK18" i="2"/>
  <c r="AU21" i="2"/>
  <c r="AY17" i="2"/>
  <c r="AZ9" i="2"/>
  <c r="AX16" i="2"/>
  <c r="AW14" i="2"/>
  <c r="BH17" i="2"/>
  <c r="AU16" i="2"/>
  <c r="AY16" i="2" s="1"/>
  <c r="AT16" i="2"/>
  <c r="BK16" i="2"/>
  <c r="BJ11" i="2"/>
  <c r="AN10" i="2"/>
  <c r="AS10" i="2"/>
  <c r="BK8" i="2"/>
  <c r="AX15" i="2"/>
  <c r="BK15" i="2"/>
  <c r="AX14" i="2"/>
  <c r="BM22" i="2"/>
  <c r="BD20" i="2"/>
  <c r="AB9" i="2"/>
  <c r="BK11" i="2"/>
  <c r="AB8" i="2"/>
  <c r="AT20" i="2"/>
  <c r="AT12" i="2"/>
  <c r="AD9" i="2"/>
  <c r="BK13" i="2"/>
  <c r="BE13" i="2"/>
  <c r="BF17" i="2"/>
  <c r="AU13" i="2"/>
  <c r="BK21" i="2"/>
  <c r="AM10" i="2"/>
  <c r="BL21" i="2"/>
  <c r="BG19" i="2"/>
  <c r="BF13" i="2"/>
  <c r="AV18" i="2"/>
  <c r="BD13" i="2"/>
  <c r="BI16" i="2"/>
  <c r="AP10" i="2"/>
  <c r="AT10" i="2" s="1"/>
  <c r="AL9" i="2"/>
  <c r="AV9" i="2" s="1"/>
  <c r="Z8" i="2"/>
  <c r="AB10" i="2"/>
  <c r="AT18" i="2"/>
  <c r="BM16" i="2"/>
  <c r="AV15" i="2"/>
  <c r="AX12" i="2"/>
  <c r="BE15" i="2"/>
  <c r="BF12" i="2"/>
  <c r="AV12" i="2"/>
  <c r="BD16" i="2"/>
  <c r="AW16" i="2"/>
  <c r="AJ8" i="2"/>
  <c r="BJ8" i="2"/>
  <c r="BD8" i="2"/>
  <c r="AO16" i="2"/>
  <c r="AE8" i="2"/>
  <c r="AS9" i="2"/>
  <c r="BJ12" i="2"/>
  <c r="BN12" i="2" s="1"/>
  <c r="AG10" i="2"/>
  <c r="AO15" i="2"/>
  <c r="AO20" i="2"/>
  <c r="AJ10" i="2"/>
  <c r="AW15" i="2"/>
  <c r="AR10" i="2"/>
  <c r="AX20" i="2"/>
  <c r="BH15" i="2"/>
  <c r="AN9" i="2"/>
  <c r="BD15" i="2"/>
  <c r="AQ9" i="2"/>
  <c r="BK9" i="2" s="1"/>
  <c r="AE10" i="2"/>
  <c r="BL19" i="2"/>
  <c r="AK10" i="2"/>
  <c r="AO10" i="2" s="1"/>
  <c r="AO14" i="2"/>
  <c r="BD19" i="2"/>
  <c r="BK19" i="2"/>
  <c r="BM11" i="2"/>
  <c r="BN11" i="2" s="1"/>
  <c r="AT11" i="2"/>
  <c r="AW21" i="2"/>
  <c r="BG21" i="2"/>
  <c r="AG8" i="2"/>
  <c r="BE22" i="2"/>
  <c r="AU22" i="2"/>
  <c r="AE9" i="2"/>
  <c r="AJ9" i="2"/>
  <c r="AA10" i="2"/>
  <c r="AU20" i="2"/>
  <c r="BE20" i="2"/>
  <c r="BE19" i="2"/>
  <c r="AU8" i="2"/>
  <c r="BE8" i="2"/>
  <c r="BN22" i="2"/>
  <c r="Y9" i="2"/>
  <c r="Y8" i="2"/>
  <c r="Z9" i="2"/>
  <c r="AT21" i="2"/>
  <c r="BM21" i="2"/>
  <c r="BN21" i="2" s="1"/>
  <c r="AI10" i="2"/>
  <c r="AV8" i="2"/>
  <c r="BF8" i="2"/>
  <c r="BH21" i="2"/>
  <c r="AX21" i="2"/>
  <c r="AO21" i="2"/>
  <c r="AP9" i="2"/>
  <c r="BJ9" i="2" s="1"/>
  <c r="BE18" i="2"/>
  <c r="AU18" i="2"/>
  <c r="AW17" i="2"/>
  <c r="BG17" i="2"/>
  <c r="AF8" i="2"/>
  <c r="AF9" i="2"/>
  <c r="AV11" i="2"/>
  <c r="BD12" i="2"/>
  <c r="AV21" i="2"/>
  <c r="BF21" i="2"/>
  <c r="Z10" i="2"/>
  <c r="AX11" i="2"/>
  <c r="AY11" i="2" s="1"/>
  <c r="AO11" i="2"/>
  <c r="BH11" i="2"/>
  <c r="AX19" i="2"/>
  <c r="AO19" i="2"/>
  <c r="BH19" i="2"/>
  <c r="AV20" i="2"/>
  <c r="AC10" i="2"/>
  <c r="AM9" i="2"/>
  <c r="AH10" i="2"/>
  <c r="AO8" i="2"/>
  <c r="BJ19" i="2"/>
  <c r="AU19" i="2"/>
  <c r="AA8" i="2"/>
  <c r="AA9" i="2"/>
  <c r="AH8" i="2"/>
  <c r="AH9" i="2"/>
  <c r="AC8" i="2"/>
  <c r="AC9" i="2"/>
  <c r="BG8" i="2"/>
  <c r="AW8" i="2"/>
  <c r="BE11" i="2"/>
  <c r="BF19" i="2"/>
  <c r="AV19" i="2"/>
  <c r="AV16" i="2"/>
  <c r="BF16" i="2"/>
  <c r="BM19" i="2"/>
  <c r="AT19" i="2"/>
  <c r="BH14" i="2"/>
  <c r="AD8" i="2"/>
  <c r="BG12" i="2"/>
  <c r="AW12" i="2"/>
  <c r="AT17" i="2"/>
  <c r="BM17" i="2"/>
  <c r="BN17" i="2" s="1"/>
  <c r="AT8" i="2"/>
  <c r="BM8" i="2"/>
  <c r="AX8" i="2"/>
  <c r="AO18" i="2"/>
  <c r="AX18" i="2"/>
  <c r="BH18" i="2"/>
  <c r="BE14" i="2"/>
  <c r="AU14" i="2"/>
  <c r="AT22" i="2"/>
  <c r="BM15" i="2"/>
  <c r="BN15" i="2" s="1"/>
  <c r="AT15" i="2"/>
  <c r="AX13" i="2"/>
  <c r="AO13" i="2"/>
  <c r="BH13" i="2"/>
  <c r="AF10" i="2"/>
  <c r="AO22" i="2"/>
  <c r="AX22" i="2"/>
  <c r="BH22" i="2"/>
  <c r="AW22" i="2"/>
  <c r="BG22" i="2"/>
  <c r="BL13" i="2"/>
  <c r="BG11" i="2"/>
  <c r="AW11" i="2"/>
  <c r="BG20" i="2"/>
  <c r="BC9" i="2"/>
  <c r="BD9" i="2" s="1"/>
  <c r="BM10" i="2"/>
  <c r="AG9" i="2"/>
  <c r="AT14" i="2"/>
  <c r="B22" i="13" l="1"/>
  <c r="C22" i="13"/>
  <c r="C21" i="13"/>
  <c r="B21" i="13"/>
  <c r="S21" i="7"/>
  <c r="T113" i="7"/>
  <c r="S133" i="7"/>
  <c r="AS23" i="7"/>
  <c r="AS16" i="7" s="1"/>
  <c r="AQ16" i="7"/>
  <c r="S20" i="7"/>
  <c r="T88" i="7"/>
  <c r="AS9" i="7"/>
  <c r="S25" i="7"/>
  <c r="T204" i="7"/>
  <c r="M12" i="7"/>
  <c r="AJ126" i="7"/>
  <c r="AI22" i="7"/>
  <c r="E51" i="13" s="1"/>
  <c r="AY21" i="7"/>
  <c r="AI113" i="7"/>
  <c r="AJ69" i="7"/>
  <c r="AI19" i="7"/>
  <c r="E48" i="13" s="1"/>
  <c r="AY29" i="7"/>
  <c r="AI275" i="7"/>
  <c r="AL155" i="7"/>
  <c r="AY20" i="7"/>
  <c r="AI88" i="7"/>
  <c r="AY23" i="7"/>
  <c r="AI133" i="7"/>
  <c r="AY30" i="7"/>
  <c r="AI304" i="7"/>
  <c r="AL90" i="7"/>
  <c r="AY25" i="7"/>
  <c r="AI204" i="7"/>
  <c r="AD90" i="7"/>
  <c r="AB21" i="7"/>
  <c r="AD21" i="7" s="1"/>
  <c r="G22" i="15" s="1"/>
  <c r="C22" i="15" s="1"/>
  <c r="AV19" i="7"/>
  <c r="AA74" i="7"/>
  <c r="AV29" i="7"/>
  <c r="AA275" i="7"/>
  <c r="AD133" i="7"/>
  <c r="AD88" i="7"/>
  <c r="AB20" i="7"/>
  <c r="AD20" i="7" s="1"/>
  <c r="G21" i="15" s="1"/>
  <c r="C21" i="15" s="1"/>
  <c r="AV22" i="7"/>
  <c r="AA131" i="7"/>
  <c r="AD126" i="7"/>
  <c r="AV23" i="7"/>
  <c r="AA136" i="7"/>
  <c r="AB30" i="7"/>
  <c r="AD30" i="7" s="1"/>
  <c r="AA25" i="7"/>
  <c r="E26" i="13" s="1"/>
  <c r="AB204" i="7"/>
  <c r="AD69" i="7"/>
  <c r="AD155" i="7"/>
  <c r="AY22" i="7"/>
  <c r="T82" i="7"/>
  <c r="S19" i="7"/>
  <c r="T127" i="7"/>
  <c r="S22" i="7"/>
  <c r="AW24" i="7"/>
  <c r="V29" i="7"/>
  <c r="T17" i="7"/>
  <c r="AP17" i="7"/>
  <c r="L19" i="7"/>
  <c r="L204" i="7"/>
  <c r="K25" i="7"/>
  <c r="L127" i="7"/>
  <c r="K22" i="7"/>
  <c r="L275" i="7"/>
  <c r="K29" i="7"/>
  <c r="L201" i="7"/>
  <c r="K24" i="7"/>
  <c r="L241" i="7"/>
  <c r="K27" i="7"/>
  <c r="L304" i="7"/>
  <c r="K30" i="7"/>
  <c r="AP23" i="7"/>
  <c r="K133" i="7"/>
  <c r="K20" i="7"/>
  <c r="L88" i="7"/>
  <c r="AT17" i="7"/>
  <c r="AY201" i="7"/>
  <c r="AW17" i="7"/>
  <c r="AY19" i="7"/>
  <c r="AW9" i="7"/>
  <c r="AW4" i="7" s="1"/>
  <c r="AT9" i="7"/>
  <c r="AT4" i="7" s="1"/>
  <c r="AT19" i="7"/>
  <c r="AV163" i="7"/>
  <c r="AA163" i="7" s="1"/>
  <c r="AT24" i="7"/>
  <c r="AP9" i="7"/>
  <c r="AY22" i="2"/>
  <c r="AY12" i="2"/>
  <c r="AY15" i="2"/>
  <c r="AV10" i="2"/>
  <c r="BD10" i="2"/>
  <c r="BI8" i="2"/>
  <c r="BL9" i="2"/>
  <c r="AY21" i="2"/>
  <c r="BI21" i="2"/>
  <c r="AY14" i="2"/>
  <c r="BL10" i="2"/>
  <c r="BI17" i="2"/>
  <c r="BI13" i="2"/>
  <c r="BI20" i="2"/>
  <c r="BJ10" i="2"/>
  <c r="BN10" i="2" s="1"/>
  <c r="AX10" i="2"/>
  <c r="AW10" i="2"/>
  <c r="BF9" i="2"/>
  <c r="BN16" i="2"/>
  <c r="BI19" i="2"/>
  <c r="AO9" i="2"/>
  <c r="AY13" i="2"/>
  <c r="AU10" i="2"/>
  <c r="AT9" i="2"/>
  <c r="BG10" i="2"/>
  <c r="AY18" i="2"/>
  <c r="AY8" i="2"/>
  <c r="BE10" i="2"/>
  <c r="BI10" i="2" s="1"/>
  <c r="BI15" i="2"/>
  <c r="BN8" i="2"/>
  <c r="BI14" i="2"/>
  <c r="AX9" i="2"/>
  <c r="BI22" i="2"/>
  <c r="BM9" i="2"/>
  <c r="BN9" i="2" s="1"/>
  <c r="BH9" i="2"/>
  <c r="BI9" i="2" s="1"/>
  <c r="AY20" i="2"/>
  <c r="BN19" i="2"/>
  <c r="BI18" i="2"/>
  <c r="AU9" i="2"/>
  <c r="AW9" i="2"/>
  <c r="BG9" i="2"/>
  <c r="AY19" i="2"/>
  <c r="BI11" i="2"/>
  <c r="C48" i="13" l="1"/>
  <c r="B48" i="13"/>
  <c r="C51" i="13"/>
  <c r="B51" i="13"/>
  <c r="B26" i="13"/>
  <c r="C26" i="13"/>
  <c r="T133" i="7"/>
  <c r="S23" i="7"/>
  <c r="T25" i="7"/>
  <c r="V25" i="7" s="1"/>
  <c r="V204" i="7"/>
  <c r="V113" i="7"/>
  <c r="T21" i="7"/>
  <c r="V21" i="7" s="1"/>
  <c r="T20" i="7"/>
  <c r="V20" i="7" s="1"/>
  <c r="V88" i="7"/>
  <c r="AN16" i="7"/>
  <c r="AT16" i="7"/>
  <c r="AY17" i="7"/>
  <c r="N19" i="7"/>
  <c r="V17" i="7"/>
  <c r="AJ133" i="7"/>
  <c r="AI23" i="7"/>
  <c r="E52" i="13" s="1"/>
  <c r="AJ204" i="7"/>
  <c r="AI25" i="7"/>
  <c r="E54" i="13" s="1"/>
  <c r="AY9" i="7"/>
  <c r="AI201" i="7"/>
  <c r="AJ88" i="7"/>
  <c r="AI20" i="7"/>
  <c r="E49" i="13" s="1"/>
  <c r="AL69" i="7"/>
  <c r="AJ19" i="7"/>
  <c r="AI30" i="7"/>
  <c r="AJ304" i="7"/>
  <c r="AJ30" i="7" s="1"/>
  <c r="AL30" i="7" s="1"/>
  <c r="AJ113" i="7"/>
  <c r="AI21" i="7"/>
  <c r="E50" i="13" s="1"/>
  <c r="AJ275" i="7"/>
  <c r="AI29" i="7"/>
  <c r="AL126" i="7"/>
  <c r="AJ22" i="7"/>
  <c r="AL22" i="7" s="1"/>
  <c r="G51" i="15" s="1"/>
  <c r="C51" i="15" s="1"/>
  <c r="AB275" i="7"/>
  <c r="AA29" i="7"/>
  <c r="E28" i="13" s="1"/>
  <c r="AB131" i="7"/>
  <c r="AA22" i="7"/>
  <c r="E23" i="13" s="1"/>
  <c r="AB74" i="7"/>
  <c r="AA19" i="7"/>
  <c r="E20" i="13" s="1"/>
  <c r="AB163" i="7"/>
  <c r="AA24" i="7"/>
  <c r="E25" i="13" s="1"/>
  <c r="AD204" i="7"/>
  <c r="AB25" i="7"/>
  <c r="AD25" i="7" s="1"/>
  <c r="G26" i="15" s="1"/>
  <c r="C26" i="15" s="1"/>
  <c r="AB136" i="7"/>
  <c r="AA23" i="7"/>
  <c r="E24" i="13" s="1"/>
  <c r="V127" i="7"/>
  <c r="T22" i="7"/>
  <c r="V22" i="7" s="1"/>
  <c r="T201" i="7"/>
  <c r="T9" i="7" s="1"/>
  <c r="V9" i="7" s="1"/>
  <c r="S24" i="7"/>
  <c r="S16" i="7" s="1"/>
  <c r="S9" i="7"/>
  <c r="V82" i="7"/>
  <c r="T19" i="7"/>
  <c r="L27" i="7"/>
  <c r="N27" i="7" s="1"/>
  <c r="N241" i="7"/>
  <c r="L25" i="7"/>
  <c r="N25" i="7" s="1"/>
  <c r="N204" i="7"/>
  <c r="L30" i="7"/>
  <c r="N30" i="7" s="1"/>
  <c r="N304" i="7"/>
  <c r="L22" i="7"/>
  <c r="N22" i="7" s="1"/>
  <c r="N127" i="7"/>
  <c r="L20" i="7"/>
  <c r="N20" i="7" s="1"/>
  <c r="N88" i="7"/>
  <c r="L29" i="7"/>
  <c r="N29" i="7" s="1"/>
  <c r="N275" i="7"/>
  <c r="L24" i="7"/>
  <c r="N24" i="7" s="1"/>
  <c r="N201" i="7"/>
  <c r="L133" i="7"/>
  <c r="K23" i="7"/>
  <c r="K16" i="7" s="1"/>
  <c r="AY24" i="7"/>
  <c r="K9" i="7"/>
  <c r="K17" i="7"/>
  <c r="AV24" i="7"/>
  <c r="AY10" i="2"/>
  <c r="AY9" i="2"/>
  <c r="BP23" i="1"/>
  <c r="BK23" i="1"/>
  <c r="BJ23" i="1"/>
  <c r="BB23" i="1"/>
  <c r="AT23" i="1"/>
  <c r="BX23" i="1" s="1"/>
  <c r="AR23" i="1"/>
  <c r="AE23" i="1"/>
  <c r="X23" i="1"/>
  <c r="W23" i="1"/>
  <c r="V23" i="1"/>
  <c r="U23" i="1"/>
  <c r="T23" i="1"/>
  <c r="S23" i="1"/>
  <c r="BA23" i="1" s="1"/>
  <c r="R23" i="1"/>
  <c r="Q23" i="1"/>
  <c r="P23" i="1"/>
  <c r="O23" i="1"/>
  <c r="N23" i="1"/>
  <c r="BO23" i="1" s="1"/>
  <c r="M23" i="1"/>
  <c r="L23" i="1"/>
  <c r="K23" i="1"/>
  <c r="AP23" i="1" s="1"/>
  <c r="J23" i="1"/>
  <c r="I23" i="1"/>
  <c r="H23" i="1"/>
  <c r="BI23" i="1" s="1"/>
  <c r="G23" i="1"/>
  <c r="BS23" i="1" s="1"/>
  <c r="F23" i="1"/>
  <c r="E23" i="1"/>
  <c r="BT22" i="1"/>
  <c r="BS22" i="1"/>
  <c r="BI22" i="1"/>
  <c r="BA22" i="1"/>
  <c r="AV22" i="1"/>
  <c r="BZ22" i="1" s="1"/>
  <c r="AU22" i="1"/>
  <c r="X22" i="1"/>
  <c r="W22" i="1"/>
  <c r="V22" i="1"/>
  <c r="BV22" i="1" s="1"/>
  <c r="U22" i="1"/>
  <c r="T22" i="1"/>
  <c r="S22" i="1"/>
  <c r="BP22" i="1" s="1"/>
  <c r="R22" i="1"/>
  <c r="Q22" i="1"/>
  <c r="P22" i="1"/>
  <c r="AQ22" i="1" s="1"/>
  <c r="O22" i="1"/>
  <c r="N22" i="1"/>
  <c r="M22" i="1"/>
  <c r="L22" i="1"/>
  <c r="BU22" i="1" s="1"/>
  <c r="K22" i="1"/>
  <c r="J22" i="1"/>
  <c r="I22" i="1"/>
  <c r="AT22" i="1" s="1"/>
  <c r="H22" i="1"/>
  <c r="BD22" i="1" s="1"/>
  <c r="CC22" i="1" s="1"/>
  <c r="G22" i="1"/>
  <c r="F22" i="1"/>
  <c r="E22" i="1"/>
  <c r="BU21" i="1"/>
  <c r="BZ21" i="1" s="1"/>
  <c r="BT21" i="1"/>
  <c r="BP21" i="1"/>
  <c r="BL21" i="1"/>
  <c r="BJ21" i="1"/>
  <c r="BE21" i="1"/>
  <c r="CD21" i="1" s="1"/>
  <c r="AV21" i="1"/>
  <c r="AT21" i="1"/>
  <c r="BX21" i="1" s="1"/>
  <c r="X21" i="1"/>
  <c r="W21" i="1"/>
  <c r="V21" i="1"/>
  <c r="BV21" i="1" s="1"/>
  <c r="BW21" i="1" s="1"/>
  <c r="U21" i="1"/>
  <c r="AR21" i="1" s="1"/>
  <c r="T21" i="1"/>
  <c r="AB21" i="1" s="1"/>
  <c r="S21" i="1"/>
  <c r="R21" i="1"/>
  <c r="Q21" i="1"/>
  <c r="P21" i="1"/>
  <c r="O21" i="1"/>
  <c r="N21" i="1"/>
  <c r="M21" i="1"/>
  <c r="L21" i="1"/>
  <c r="K21" i="1"/>
  <c r="AP21" i="1" s="1"/>
  <c r="J21" i="1"/>
  <c r="I21" i="1"/>
  <c r="H21" i="1"/>
  <c r="BI21" i="1" s="1"/>
  <c r="BM21" i="1" s="1"/>
  <c r="G21" i="1"/>
  <c r="BS21" i="1" s="1"/>
  <c r="F21" i="1"/>
  <c r="E21" i="1"/>
  <c r="BV20" i="1"/>
  <c r="BK20" i="1"/>
  <c r="BB20" i="1"/>
  <c r="BA20" i="1"/>
  <c r="AW20" i="1"/>
  <c r="AO20" i="1"/>
  <c r="AH20" i="1"/>
  <c r="Y20" i="1"/>
  <c r="X20" i="1"/>
  <c r="W20" i="1"/>
  <c r="V20" i="1"/>
  <c r="U20" i="1"/>
  <c r="AF20" i="1" s="1"/>
  <c r="T20" i="1"/>
  <c r="S20" i="1"/>
  <c r="R20" i="1"/>
  <c r="Q20" i="1"/>
  <c r="Q10" i="1" s="1"/>
  <c r="P20" i="1"/>
  <c r="O20" i="1"/>
  <c r="N20" i="1"/>
  <c r="M20" i="1"/>
  <c r="BJ20" i="1" s="1"/>
  <c r="L20" i="1"/>
  <c r="K20" i="1"/>
  <c r="J20" i="1"/>
  <c r="I20" i="1"/>
  <c r="H20" i="1"/>
  <c r="BD20" i="1" s="1"/>
  <c r="G20" i="1"/>
  <c r="BS20" i="1" s="1"/>
  <c r="F20" i="1"/>
  <c r="E20" i="1"/>
  <c r="BW19" i="1"/>
  <c r="BV19" i="1"/>
  <c r="BO19" i="1"/>
  <c r="BN19" i="1"/>
  <c r="BL19" i="1"/>
  <c r="BG19" i="1"/>
  <c r="BF19" i="1"/>
  <c r="BD19" i="1"/>
  <c r="CC19" i="1" s="1"/>
  <c r="AY19" i="1"/>
  <c r="AT19" i="1"/>
  <c r="BX19" i="1" s="1"/>
  <c r="AN19" i="1"/>
  <c r="X19" i="1"/>
  <c r="W19" i="1"/>
  <c r="V19" i="1"/>
  <c r="U19" i="1"/>
  <c r="AR19" i="1" s="1"/>
  <c r="AS19" i="1" s="1"/>
  <c r="T19" i="1"/>
  <c r="S19" i="1"/>
  <c r="AV19" i="1" s="1"/>
  <c r="R19" i="1"/>
  <c r="BK19" i="1" s="1"/>
  <c r="Q19" i="1"/>
  <c r="P19" i="1"/>
  <c r="O19" i="1"/>
  <c r="N19" i="1"/>
  <c r="AU19" i="1" s="1"/>
  <c r="M19" i="1"/>
  <c r="L19" i="1"/>
  <c r="K19" i="1"/>
  <c r="AP19" i="1" s="1"/>
  <c r="J19" i="1"/>
  <c r="I19" i="1"/>
  <c r="H19" i="1"/>
  <c r="G19" i="1"/>
  <c r="BS19" i="1" s="1"/>
  <c r="F19" i="1"/>
  <c r="AO19" i="1" s="1"/>
  <c r="E19" i="1"/>
  <c r="BO18" i="1"/>
  <c r="BL18" i="1"/>
  <c r="BE18" i="1"/>
  <c r="AY18" i="1"/>
  <c r="AU18" i="1"/>
  <c r="AO18" i="1"/>
  <c r="X18" i="1"/>
  <c r="W18" i="1"/>
  <c r="V18" i="1"/>
  <c r="U18" i="1"/>
  <c r="T18" i="1"/>
  <c r="S18" i="1"/>
  <c r="R18" i="1"/>
  <c r="BF18" i="1" s="1"/>
  <c r="Q18" i="1"/>
  <c r="P18" i="1"/>
  <c r="O18" i="1"/>
  <c r="N18" i="1"/>
  <c r="M18" i="1"/>
  <c r="L18" i="1"/>
  <c r="K18" i="1"/>
  <c r="J18" i="1"/>
  <c r="I18" i="1"/>
  <c r="H18" i="1"/>
  <c r="G18" i="1"/>
  <c r="BS18" i="1" s="1"/>
  <c r="F18" i="1"/>
  <c r="E18" i="1"/>
  <c r="BU17" i="1"/>
  <c r="BQ17" i="1"/>
  <c r="BN17" i="1"/>
  <c r="BF17" i="1"/>
  <c r="CE17" i="1" s="1"/>
  <c r="BD17" i="1"/>
  <c r="BA17" i="1"/>
  <c r="AZ17" i="1"/>
  <c r="AV17" i="1"/>
  <c r="BZ17" i="1" s="1"/>
  <c r="AP17" i="1"/>
  <c r="AO17" i="1"/>
  <c r="AN17" i="1"/>
  <c r="X17" i="1"/>
  <c r="W17" i="1"/>
  <c r="V17" i="1"/>
  <c r="U17" i="1"/>
  <c r="AR17" i="1" s="1"/>
  <c r="AS17" i="1" s="1"/>
  <c r="T17" i="1"/>
  <c r="S17" i="1"/>
  <c r="R17" i="1"/>
  <c r="Q17" i="1"/>
  <c r="P17" i="1"/>
  <c r="O17" i="1"/>
  <c r="N17" i="1"/>
  <c r="BO17" i="1" s="1"/>
  <c r="M17" i="1"/>
  <c r="BJ17" i="1" s="1"/>
  <c r="L17" i="1"/>
  <c r="BT17" i="1" s="1"/>
  <c r="K17" i="1"/>
  <c r="J17" i="1"/>
  <c r="I17" i="1"/>
  <c r="H17" i="1"/>
  <c r="BI17" i="1" s="1"/>
  <c r="G17" i="1"/>
  <c r="BS17" i="1" s="1"/>
  <c r="F17" i="1"/>
  <c r="E17" i="1"/>
  <c r="Y17" i="1" s="1"/>
  <c r="BQ16" i="1"/>
  <c r="BR16" i="1" s="1"/>
  <c r="BJ16" i="1"/>
  <c r="BG16" i="1"/>
  <c r="AX16" i="1"/>
  <c r="AW16" i="1"/>
  <c r="AT16" i="1"/>
  <c r="AQ16" i="1"/>
  <c r="AL16" i="1"/>
  <c r="X16" i="1"/>
  <c r="W16" i="1"/>
  <c r="AJ16" i="1" s="1"/>
  <c r="V16" i="1"/>
  <c r="BV16" i="1" s="1"/>
  <c r="BW16" i="1" s="1"/>
  <c r="U16" i="1"/>
  <c r="T16" i="1"/>
  <c r="S16" i="1"/>
  <c r="R16" i="1"/>
  <c r="Q16" i="1"/>
  <c r="P16" i="1"/>
  <c r="O16" i="1"/>
  <c r="N16" i="1"/>
  <c r="BO16" i="1" s="1"/>
  <c r="M16" i="1"/>
  <c r="L16" i="1"/>
  <c r="K16" i="1"/>
  <c r="J16" i="1"/>
  <c r="Z16" i="1" s="1"/>
  <c r="I16" i="1"/>
  <c r="BN16" i="1" s="1"/>
  <c r="H16" i="1"/>
  <c r="G16" i="1"/>
  <c r="BS16" i="1" s="1"/>
  <c r="F16" i="1"/>
  <c r="E16" i="1"/>
  <c r="Y16" i="1" s="1"/>
  <c r="BO15" i="1"/>
  <c r="BN15" i="1"/>
  <c r="BK15" i="1"/>
  <c r="BB15" i="1"/>
  <c r="BC15" i="1" s="1"/>
  <c r="AY15" i="1"/>
  <c r="AU15" i="1"/>
  <c r="AT15" i="1"/>
  <c r="X15" i="1"/>
  <c r="W15" i="1"/>
  <c r="AJ15" i="1" s="1"/>
  <c r="V15" i="1"/>
  <c r="U15" i="1"/>
  <c r="T15" i="1"/>
  <c r="AR15" i="1" s="1"/>
  <c r="S15" i="1"/>
  <c r="BP15" i="1" s="1"/>
  <c r="R15" i="1"/>
  <c r="Q15" i="1"/>
  <c r="P15" i="1"/>
  <c r="O15" i="1"/>
  <c r="AA15" i="1" s="1"/>
  <c r="N15" i="1"/>
  <c r="M15" i="1"/>
  <c r="L15" i="1"/>
  <c r="K15" i="1"/>
  <c r="AZ15" i="1" s="1"/>
  <c r="J15" i="1"/>
  <c r="I15" i="1"/>
  <c r="H15" i="1"/>
  <c r="BI15" i="1" s="1"/>
  <c r="G15" i="1"/>
  <c r="BS15" i="1" s="1"/>
  <c r="BX15" i="1" s="1"/>
  <c r="F15" i="1"/>
  <c r="E15" i="1"/>
  <c r="CF14" i="1"/>
  <c r="BT14" i="1"/>
  <c r="BQ14" i="1"/>
  <c r="BO14" i="1"/>
  <c r="BL14" i="1"/>
  <c r="BG14" i="1"/>
  <c r="AY14" i="1"/>
  <c r="AU14" i="1"/>
  <c r="BY14" i="1" s="1"/>
  <c r="AQ14" i="1"/>
  <c r="AF14" i="1"/>
  <c r="AB14" i="1"/>
  <c r="X14" i="1"/>
  <c r="W14" i="1"/>
  <c r="V14" i="1"/>
  <c r="BV14" i="1" s="1"/>
  <c r="U14" i="1"/>
  <c r="AR14" i="1" s="1"/>
  <c r="T14" i="1"/>
  <c r="S14" i="1"/>
  <c r="AV14" i="1" s="1"/>
  <c r="BZ14" i="1" s="1"/>
  <c r="R14" i="1"/>
  <c r="BF14" i="1" s="1"/>
  <c r="CE14" i="1" s="1"/>
  <c r="Q14" i="1"/>
  <c r="P14" i="1"/>
  <c r="BK14" i="1" s="1"/>
  <c r="O14" i="1"/>
  <c r="N14" i="1"/>
  <c r="M14" i="1"/>
  <c r="L14" i="1"/>
  <c r="BU14" i="1" s="1"/>
  <c r="K14" i="1"/>
  <c r="J14" i="1"/>
  <c r="I14" i="1"/>
  <c r="AT14" i="1" s="1"/>
  <c r="H14" i="1"/>
  <c r="BI14" i="1" s="1"/>
  <c r="G14" i="1"/>
  <c r="F14" i="1"/>
  <c r="AO14" i="1" s="1"/>
  <c r="AS14" i="1" s="1"/>
  <c r="E14" i="1"/>
  <c r="BU13" i="1"/>
  <c r="BP13" i="1"/>
  <c r="BK13" i="1"/>
  <c r="BD13" i="1"/>
  <c r="BB13" i="1"/>
  <c r="AU13" i="1"/>
  <c r="AT13" i="1"/>
  <c r="AL13" i="1"/>
  <c r="AK13" i="1"/>
  <c r="X13" i="1"/>
  <c r="W13" i="1"/>
  <c r="BG13" i="1" s="1"/>
  <c r="BH13" i="1" s="1"/>
  <c r="V13" i="1"/>
  <c r="BV13" i="1" s="1"/>
  <c r="BW13" i="1" s="1"/>
  <c r="U13" i="1"/>
  <c r="AR13" i="1" s="1"/>
  <c r="T13" i="1"/>
  <c r="AW13" i="1" s="1"/>
  <c r="S13" i="1"/>
  <c r="R13" i="1"/>
  <c r="Q13" i="1"/>
  <c r="P13" i="1"/>
  <c r="O13" i="1"/>
  <c r="AA13" i="1" s="1"/>
  <c r="N13" i="1"/>
  <c r="M13" i="1"/>
  <c r="BE13" i="1" s="1"/>
  <c r="L13" i="1"/>
  <c r="BT13" i="1" s="1"/>
  <c r="CD13" i="1" s="1"/>
  <c r="K13" i="1"/>
  <c r="K9" i="1" s="1"/>
  <c r="AP9" i="1" s="1"/>
  <c r="J13" i="1"/>
  <c r="I13" i="1"/>
  <c r="H13" i="1"/>
  <c r="BI13" i="1" s="1"/>
  <c r="G13" i="1"/>
  <c r="BS13" i="1" s="1"/>
  <c r="CC13" i="1" s="1"/>
  <c r="F13" i="1"/>
  <c r="AO13" i="1" s="1"/>
  <c r="AS13" i="1" s="1"/>
  <c r="E13" i="1"/>
  <c r="BY12" i="1"/>
  <c r="BT12" i="1"/>
  <c r="BO12" i="1"/>
  <c r="BL12" i="1"/>
  <c r="BM12" i="1" s="1"/>
  <c r="BI12" i="1"/>
  <c r="BG12" i="1"/>
  <c r="BA12" i="1"/>
  <c r="AZ12" i="1"/>
  <c r="AU12" i="1"/>
  <c r="AN12" i="1"/>
  <c r="AM12" i="1"/>
  <c r="AB12" i="1"/>
  <c r="AA12" i="1"/>
  <c r="X12" i="1"/>
  <c r="BQ12" i="1" s="1"/>
  <c r="BR12" i="1" s="1"/>
  <c r="W12" i="1"/>
  <c r="AJ12" i="1" s="1"/>
  <c r="V12" i="1"/>
  <c r="BV12" i="1" s="1"/>
  <c r="U12" i="1"/>
  <c r="AF12" i="1" s="1"/>
  <c r="T12" i="1"/>
  <c r="S12" i="1"/>
  <c r="AV12" i="1" s="1"/>
  <c r="BZ12" i="1" s="1"/>
  <c r="R12" i="1"/>
  <c r="BF12" i="1" s="1"/>
  <c r="CE12" i="1" s="1"/>
  <c r="Q12" i="1"/>
  <c r="P12" i="1"/>
  <c r="BK12" i="1" s="1"/>
  <c r="O12" i="1"/>
  <c r="AQ12" i="1" s="1"/>
  <c r="N12" i="1"/>
  <c r="M12" i="1"/>
  <c r="L12" i="1"/>
  <c r="BU12" i="1" s="1"/>
  <c r="K12" i="1"/>
  <c r="J12" i="1"/>
  <c r="I12" i="1"/>
  <c r="BN12" i="1" s="1"/>
  <c r="H12" i="1"/>
  <c r="BD12" i="1" s="1"/>
  <c r="G12" i="1"/>
  <c r="F12" i="1"/>
  <c r="E12" i="1"/>
  <c r="BS12" i="1" s="1"/>
  <c r="BW12" i="1" s="1"/>
  <c r="BS11" i="1"/>
  <c r="BX11" i="1" s="1"/>
  <c r="BP11" i="1"/>
  <c r="BL11" i="1"/>
  <c r="BM11" i="1" s="1"/>
  <c r="BJ11" i="1"/>
  <c r="BI11" i="1"/>
  <c r="BE11" i="1"/>
  <c r="BB11" i="1"/>
  <c r="AW11" i="1"/>
  <c r="AX11" i="1" s="1"/>
  <c r="AV11" i="1"/>
  <c r="BZ11" i="1" s="1"/>
  <c r="AT11" i="1"/>
  <c r="AR11" i="1"/>
  <c r="AL11" i="1"/>
  <c r="AF11" i="1"/>
  <c r="AC11" i="1"/>
  <c r="AB11" i="1"/>
  <c r="X11" i="1"/>
  <c r="BQ11" i="1" s="1"/>
  <c r="W11" i="1"/>
  <c r="W9" i="1" s="1"/>
  <c r="V11" i="1"/>
  <c r="BV11" i="1" s="1"/>
  <c r="U11" i="1"/>
  <c r="T11" i="1"/>
  <c r="S11" i="1"/>
  <c r="R11" i="1"/>
  <c r="Q11" i="1"/>
  <c r="P11" i="1"/>
  <c r="AQ11" i="1" s="1"/>
  <c r="O11" i="1"/>
  <c r="N11" i="1"/>
  <c r="BO11" i="1" s="1"/>
  <c r="M11" i="1"/>
  <c r="L11" i="1"/>
  <c r="BU11" i="1" s="1"/>
  <c r="K11" i="1"/>
  <c r="AP11" i="1" s="1"/>
  <c r="J11" i="1"/>
  <c r="I11" i="1"/>
  <c r="H11" i="1"/>
  <c r="H9" i="1" s="1"/>
  <c r="G11" i="1"/>
  <c r="F11" i="1"/>
  <c r="F9" i="1" s="1"/>
  <c r="AO9" i="1" s="1"/>
  <c r="E11" i="1"/>
  <c r="BS10" i="1"/>
  <c r="BJ10" i="1"/>
  <c r="W10" i="1"/>
  <c r="BG10" i="1" s="1"/>
  <c r="V10" i="1"/>
  <c r="BV10" i="1" s="1"/>
  <c r="BW10" i="1" s="1"/>
  <c r="U10" i="1"/>
  <c r="AR10" i="1" s="1"/>
  <c r="T10" i="1"/>
  <c r="S10" i="1"/>
  <c r="O10" i="1"/>
  <c r="AV10" i="1" s="1"/>
  <c r="N10" i="1"/>
  <c r="M10" i="1"/>
  <c r="L10" i="1"/>
  <c r="K10" i="1"/>
  <c r="G10" i="1"/>
  <c r="F10" i="1"/>
  <c r="E10" i="1"/>
  <c r="AO10" i="1" s="1"/>
  <c r="AS10" i="1" s="1"/>
  <c r="X9" i="1"/>
  <c r="R9" i="1"/>
  <c r="Q9" i="1"/>
  <c r="P9" i="1"/>
  <c r="J9" i="1"/>
  <c r="I9" i="1"/>
  <c r="E9" i="1"/>
  <c r="BV8" i="1"/>
  <c r="BO8" i="1"/>
  <c r="BN8" i="1"/>
  <c r="BL8" i="1"/>
  <c r="BG8" i="1"/>
  <c r="CF8" i="1" s="1"/>
  <c r="BF8" i="1"/>
  <c r="BB8" i="1"/>
  <c r="BC8" i="1" s="1"/>
  <c r="AY8" i="1"/>
  <c r="AT8" i="1"/>
  <c r="AQ8" i="1"/>
  <c r="X8" i="1"/>
  <c r="AN22" i="1" s="1"/>
  <c r="W8" i="1"/>
  <c r="V8" i="1"/>
  <c r="U8" i="1"/>
  <c r="T8" i="1"/>
  <c r="AR8" i="1" s="1"/>
  <c r="AS8" i="1" s="1"/>
  <c r="S8" i="1"/>
  <c r="AM22" i="1" s="1"/>
  <c r="R8" i="1"/>
  <c r="Q8" i="1"/>
  <c r="P8" i="1"/>
  <c r="AE13" i="1" s="1"/>
  <c r="O8" i="1"/>
  <c r="N8" i="1"/>
  <c r="M8" i="1"/>
  <c r="L8" i="1"/>
  <c r="K8" i="1"/>
  <c r="AD16" i="1" s="1"/>
  <c r="J8" i="1"/>
  <c r="AP8" i="1" s="1"/>
  <c r="I8" i="1"/>
  <c r="H8" i="1"/>
  <c r="AG17" i="1" s="1"/>
  <c r="G8" i="1"/>
  <c r="BS8" i="1" s="1"/>
  <c r="F8" i="1"/>
  <c r="AO8" i="1" s="1"/>
  <c r="E8" i="1"/>
  <c r="C52" i="13" l="1"/>
  <c r="B52" i="13"/>
  <c r="C49" i="13"/>
  <c r="B49" i="13"/>
  <c r="C54" i="13"/>
  <c r="B54" i="13"/>
  <c r="E56" i="13"/>
  <c r="B50" i="13"/>
  <c r="C50" i="13"/>
  <c r="C23" i="13"/>
  <c r="B23" i="13"/>
  <c r="C20" i="13"/>
  <c r="B20" i="13"/>
  <c r="C28" i="13"/>
  <c r="B28" i="13"/>
  <c r="B24" i="13"/>
  <c r="C24" i="13"/>
  <c r="B25" i="13"/>
  <c r="C25" i="13"/>
  <c r="V133" i="7"/>
  <c r="T23" i="7"/>
  <c r="V23" i="7" s="1"/>
  <c r="AW16" i="7"/>
  <c r="AL88" i="7"/>
  <c r="AJ20" i="7"/>
  <c r="AL20" i="7" s="1"/>
  <c r="G49" i="15" s="1"/>
  <c r="C49" i="15" s="1"/>
  <c r="AI17" i="7"/>
  <c r="AL204" i="7"/>
  <c r="AJ25" i="7"/>
  <c r="AL25" i="7" s="1"/>
  <c r="G54" i="15" s="1"/>
  <c r="C54" i="15" s="1"/>
  <c r="AL275" i="7"/>
  <c r="AJ29" i="7"/>
  <c r="AL19" i="7"/>
  <c r="G48" i="15" s="1"/>
  <c r="C48" i="15" s="1"/>
  <c r="AJ23" i="7"/>
  <c r="AL23" i="7" s="1"/>
  <c r="G52" i="15" s="1"/>
  <c r="C52" i="15" s="1"/>
  <c r="AL133" i="7"/>
  <c r="AJ201" i="7"/>
  <c r="AJ9" i="7" s="1"/>
  <c r="AL9" i="7" s="1"/>
  <c r="G47" i="15" s="1"/>
  <c r="C47" i="15" s="1"/>
  <c r="AI24" i="7"/>
  <c r="AL113" i="7"/>
  <c r="AJ21" i="7"/>
  <c r="AL21" i="7" s="1"/>
  <c r="G50" i="15" s="1"/>
  <c r="C50" i="15" s="1"/>
  <c r="AI9" i="7"/>
  <c r="E47" i="13" s="1"/>
  <c r="AD74" i="7"/>
  <c r="AB19" i="7"/>
  <c r="AD136" i="7"/>
  <c r="AB23" i="7"/>
  <c r="AD23" i="7" s="1"/>
  <c r="G24" i="15" s="1"/>
  <c r="C24" i="15" s="1"/>
  <c r="AD131" i="7"/>
  <c r="AB22" i="7"/>
  <c r="AD22" i="7" s="1"/>
  <c r="G23" i="15" s="1"/>
  <c r="C23" i="15" s="1"/>
  <c r="AD163" i="7"/>
  <c r="AB24" i="7"/>
  <c r="AD24" i="7" s="1"/>
  <c r="G25" i="15" s="1"/>
  <c r="C25" i="15" s="1"/>
  <c r="AD275" i="7"/>
  <c r="AB29" i="7"/>
  <c r="V201" i="7"/>
  <c r="T24" i="7"/>
  <c r="V24" i="7" s="1"/>
  <c r="V19" i="7"/>
  <c r="L17" i="7"/>
  <c r="L23" i="7"/>
  <c r="L16" i="7" s="1"/>
  <c r="N133" i="7"/>
  <c r="L9" i="7"/>
  <c r="N9" i="7" s="1"/>
  <c r="BG9" i="1"/>
  <c r="AI18" i="1"/>
  <c r="AI19" i="1"/>
  <c r="AI12" i="1"/>
  <c r="BK8" i="1"/>
  <c r="AI14" i="1"/>
  <c r="AI15" i="1"/>
  <c r="AQ9" i="1"/>
  <c r="BC13" i="1"/>
  <c r="BU8" i="1"/>
  <c r="BX8" i="1"/>
  <c r="BF9" i="1"/>
  <c r="BK9" i="1"/>
  <c r="CC12" i="1"/>
  <c r="BH12" i="1"/>
  <c r="AU8" i="1"/>
  <c r="BW8" i="1"/>
  <c r="AY9" i="1"/>
  <c r="BN9" i="1"/>
  <c r="AT9" i="1"/>
  <c r="CE8" i="1"/>
  <c r="BE8" i="1"/>
  <c r="CD8" i="1" s="1"/>
  <c r="Z17" i="1"/>
  <c r="Z19" i="1"/>
  <c r="Z15" i="1"/>
  <c r="Z13" i="1"/>
  <c r="BI9" i="1"/>
  <c r="BD9" i="1"/>
  <c r="CA13" i="1"/>
  <c r="CB13" i="1" s="1"/>
  <c r="AX13" i="1"/>
  <c r="BY13" i="1"/>
  <c r="Z14" i="1"/>
  <c r="AP18" i="1"/>
  <c r="AD18" i="1"/>
  <c r="AZ18" i="1"/>
  <c r="AT20" i="1"/>
  <c r="BX20" i="1" s="1"/>
  <c r="AK20" i="1"/>
  <c r="AY20" i="1"/>
  <c r="BC20" i="1" s="1"/>
  <c r="BN20" i="1"/>
  <c r="AE21" i="1"/>
  <c r="BA21" i="1"/>
  <c r="AQ21" i="1"/>
  <c r="S9" i="1"/>
  <c r="AM11" i="1"/>
  <c r="Z12" i="1"/>
  <c r="AD14" i="1"/>
  <c r="AP14" i="1"/>
  <c r="AC14" i="1"/>
  <c r="BP14" i="1"/>
  <c r="BU15" i="1"/>
  <c r="BT15" i="1"/>
  <c r="BT18" i="1"/>
  <c r="CD18" i="1" s="1"/>
  <c r="BU18" i="1"/>
  <c r="CE18" i="1" s="1"/>
  <c r="BV18" i="1"/>
  <c r="BW18" i="1" s="1"/>
  <c r="AR18" i="1"/>
  <c r="AS18" i="1" s="1"/>
  <c r="BT20" i="1"/>
  <c r="AP20" i="1"/>
  <c r="BE20" i="1"/>
  <c r="AI20" i="1"/>
  <c r="BF20" i="1"/>
  <c r="CE20" i="1" s="1"/>
  <c r="Z20" i="1"/>
  <c r="AG21" i="1"/>
  <c r="AS23" i="1"/>
  <c r="AZ8" i="1"/>
  <c r="BP8" i="1"/>
  <c r="V9" i="1"/>
  <c r="BV9" i="1" s="1"/>
  <c r="T9" i="1"/>
  <c r="AD11" i="1"/>
  <c r="AN11" i="1"/>
  <c r="AZ11" i="1"/>
  <c r="BT11" i="1"/>
  <c r="AD12" i="1"/>
  <c r="AP12" i="1"/>
  <c r="AC12" i="1"/>
  <c r="AC8" i="1" s="1"/>
  <c r="BP12" i="1"/>
  <c r="AN13" i="1"/>
  <c r="BQ13" i="1"/>
  <c r="BR13" i="1" s="1"/>
  <c r="CF13" i="1"/>
  <c r="CG13" i="1" s="1"/>
  <c r="AZ14" i="1"/>
  <c r="BV15" i="1"/>
  <c r="BW15" i="1" s="1"/>
  <c r="BX16" i="1"/>
  <c r="AA17" i="1"/>
  <c r="AW18" i="1"/>
  <c r="BU20" i="1"/>
  <c r="AL21" i="1"/>
  <c r="BX22" i="1"/>
  <c r="AC22" i="1"/>
  <c r="Y19" i="1"/>
  <c r="Y18" i="1"/>
  <c r="Y21" i="1"/>
  <c r="AH18" i="1"/>
  <c r="AH19" i="1"/>
  <c r="AH15" i="1"/>
  <c r="AF18" i="1"/>
  <c r="AF8" i="1" s="1"/>
  <c r="AF21" i="1"/>
  <c r="AF19" i="1"/>
  <c r="BA8" i="1"/>
  <c r="BI8" i="1"/>
  <c r="BM8" i="1" s="1"/>
  <c r="BQ8" i="1"/>
  <c r="BR8" i="1" s="1"/>
  <c r="L9" i="1"/>
  <c r="AZ10" i="1"/>
  <c r="BO10" i="1"/>
  <c r="BL10" i="1"/>
  <c r="M9" i="1"/>
  <c r="AH11" i="1"/>
  <c r="U9" i="1"/>
  <c r="AR9" i="1" s="1"/>
  <c r="AS9" i="1" s="1"/>
  <c r="AE11" i="1"/>
  <c r="AO11" i="1"/>
  <c r="AS11" i="1" s="1"/>
  <c r="BA11" i="1"/>
  <c r="BK11" i="1"/>
  <c r="AE12" i="1"/>
  <c r="AR12" i="1"/>
  <c r="AI13" i="1"/>
  <c r="AB13" i="1"/>
  <c r="AB9" i="1" s="1"/>
  <c r="Y14" i="1"/>
  <c r="BD14" i="1"/>
  <c r="BJ14" i="1"/>
  <c r="AH14" i="1"/>
  <c r="BE14" i="1"/>
  <c r="CD14" i="1" s="1"/>
  <c r="BA14" i="1"/>
  <c r="BS14" i="1"/>
  <c r="AL15" i="1"/>
  <c r="AL8" i="1" s="1"/>
  <c r="BU16" i="1"/>
  <c r="Z22" i="1"/>
  <c r="AI22" i="1"/>
  <c r="AE22" i="1"/>
  <c r="AB23" i="1"/>
  <c r="Z11" i="1"/>
  <c r="AI11" i="1"/>
  <c r="BI16" i="1"/>
  <c r="AC16" i="1"/>
  <c r="AO16" i="1"/>
  <c r="BQ21" i="1"/>
  <c r="BB21" i="1"/>
  <c r="AW21" i="1"/>
  <c r="AN21" i="1"/>
  <c r="CF12" i="1"/>
  <c r="AU20" i="1"/>
  <c r="AA18" i="1"/>
  <c r="AA19" i="1"/>
  <c r="AA16" i="1"/>
  <c r="AJ18" i="1"/>
  <c r="AJ17" i="1"/>
  <c r="O9" i="1"/>
  <c r="H10" i="1"/>
  <c r="P10" i="1"/>
  <c r="X10" i="1"/>
  <c r="AA11" i="1"/>
  <c r="BG11" i="1"/>
  <c r="AG11" i="1"/>
  <c r="AO12" i="1"/>
  <c r="AL12" i="1"/>
  <c r="AL9" i="1" s="1"/>
  <c r="BX13" i="1"/>
  <c r="AJ14" i="1"/>
  <c r="AN14" i="1"/>
  <c r="BQ15" i="1"/>
  <c r="BR15" i="1" s="1"/>
  <c r="AQ15" i="1"/>
  <c r="BJ15" i="1"/>
  <c r="AP16" i="1"/>
  <c r="AY16" i="1"/>
  <c r="AI17" i="1"/>
  <c r="BK17" i="1"/>
  <c r="BP17" i="1"/>
  <c r="AC17" i="1"/>
  <c r="BG18" i="1"/>
  <c r="CA20" i="1"/>
  <c r="CB20" i="1" s="1"/>
  <c r="AX20" i="1"/>
  <c r="AH21" i="1"/>
  <c r="AS21" i="1"/>
  <c r="BD21" i="1"/>
  <c r="CC21" i="1" s="1"/>
  <c r="BY22" i="1"/>
  <c r="AD15" i="1"/>
  <c r="AD20" i="1"/>
  <c r="AD21" i="1"/>
  <c r="AD23" i="1"/>
  <c r="BJ8" i="1"/>
  <c r="N9" i="1"/>
  <c r="BQ9" i="1"/>
  <c r="CF10" i="1"/>
  <c r="AT12" i="1"/>
  <c r="BX12" i="1" s="1"/>
  <c r="Y12" i="1"/>
  <c r="AV13" i="1"/>
  <c r="BZ13" i="1" s="1"/>
  <c r="AM13" i="1"/>
  <c r="BA13" i="1"/>
  <c r="AC13" i="1"/>
  <c r="BF13" i="1"/>
  <c r="CE13" i="1" s="1"/>
  <c r="AL14" i="1"/>
  <c r="BW14" i="1"/>
  <c r="AM14" i="1"/>
  <c r="AE14" i="1"/>
  <c r="AE20" i="1"/>
  <c r="AE15" i="1"/>
  <c r="BD8" i="1"/>
  <c r="CC8" i="1" s="1"/>
  <c r="CG8" i="1" s="1"/>
  <c r="BT8" i="1"/>
  <c r="G9" i="1"/>
  <c r="BS9" i="1" s="1"/>
  <c r="I10" i="1"/>
  <c r="AJ11" i="1"/>
  <c r="BD11" i="1"/>
  <c r="CC11" i="1" s="1"/>
  <c r="Y13" i="1"/>
  <c r="AF13" i="1"/>
  <c r="AK15" i="1"/>
  <c r="AH16" i="1"/>
  <c r="BE16" i="1"/>
  <c r="CD16" i="1" s="1"/>
  <c r="AB18" i="1"/>
  <c r="AK19" i="1"/>
  <c r="Y22" i="1"/>
  <c r="BJ22" i="1"/>
  <c r="AH22" i="1"/>
  <c r="BE22" i="1"/>
  <c r="CD22" i="1" s="1"/>
  <c r="AR22" i="1"/>
  <c r="AF22" i="1"/>
  <c r="AA23" i="1"/>
  <c r="BG23" i="1"/>
  <c r="BL23" i="1"/>
  <c r="BM23" i="1" s="1"/>
  <c r="AJ23" i="1"/>
  <c r="BA15" i="1"/>
  <c r="AV15" i="1"/>
  <c r="BZ15" i="1" s="1"/>
  <c r="AM15" i="1"/>
  <c r="AV18" i="1"/>
  <c r="BZ18" i="1" s="1"/>
  <c r="AM18" i="1"/>
  <c r="BA18" i="1"/>
  <c r="BP18" i="1"/>
  <c r="AM21" i="1"/>
  <c r="AM23" i="1"/>
  <c r="AM20" i="1"/>
  <c r="BW11" i="1"/>
  <c r="BJ12" i="1"/>
  <c r="AH12" i="1"/>
  <c r="BE12" i="1"/>
  <c r="CD12" i="1" s="1"/>
  <c r="AD13" i="1"/>
  <c r="AP13" i="1"/>
  <c r="BL15" i="1"/>
  <c r="BM15" i="1" s="1"/>
  <c r="BG15" i="1"/>
  <c r="AP15" i="1"/>
  <c r="BK16" i="1"/>
  <c r="AI16" i="1"/>
  <c r="BF16" i="1"/>
  <c r="CE16" i="1" s="1"/>
  <c r="AG16" i="1"/>
  <c r="AG20" i="1"/>
  <c r="AV8" i="1"/>
  <c r="BZ8" i="1" s="1"/>
  <c r="AK22" i="1"/>
  <c r="AK14" i="1"/>
  <c r="AW8" i="1"/>
  <c r="AW9" i="1"/>
  <c r="J10" i="1"/>
  <c r="BE10" i="1" s="1"/>
  <c r="R10" i="1"/>
  <c r="AY11" i="1"/>
  <c r="BC11" i="1" s="1"/>
  <c r="BN11" i="1"/>
  <c r="BR11" i="1" s="1"/>
  <c r="Y11" i="1"/>
  <c r="AK11" i="1"/>
  <c r="AU11" i="1"/>
  <c r="BY11" i="1" s="1"/>
  <c r="CD11" i="1"/>
  <c r="CA11" i="1"/>
  <c r="CB11" i="1" s="1"/>
  <c r="AG12" i="1"/>
  <c r="BB12" i="1"/>
  <c r="BC12" i="1" s="1"/>
  <c r="AW12" i="1"/>
  <c r="AK12" i="1"/>
  <c r="AY12" i="1"/>
  <c r="BO13" i="1"/>
  <c r="AZ13" i="1"/>
  <c r="AJ13" i="1"/>
  <c r="BL13" i="1"/>
  <c r="BM13" i="1" s="1"/>
  <c r="BX14" i="1"/>
  <c r="AA14" i="1"/>
  <c r="BM14" i="1"/>
  <c r="BF15" i="1"/>
  <c r="CE15" i="1" s="1"/>
  <c r="AB15" i="1"/>
  <c r="BY15" i="1"/>
  <c r="AR16" i="1"/>
  <c r="AS16" i="1" s="1"/>
  <c r="AF16" i="1"/>
  <c r="BB16" i="1"/>
  <c r="BC16" i="1" s="1"/>
  <c r="AK16" i="1"/>
  <c r="CF16" i="1"/>
  <c r="CG16" i="1" s="1"/>
  <c r="BG17" i="1"/>
  <c r="AB17" i="1"/>
  <c r="BV17" i="1"/>
  <c r="BW17" i="1" s="1"/>
  <c r="AH17" i="1"/>
  <c r="CC17" i="1"/>
  <c r="AG18" i="1"/>
  <c r="CC20" i="1"/>
  <c r="AQ23" i="1"/>
  <c r="BQ23" i="1"/>
  <c r="BF11" i="1"/>
  <c r="CE11" i="1" s="1"/>
  <c r="AQ13" i="1"/>
  <c r="AG13" i="1"/>
  <c r="Y15" i="1"/>
  <c r="BE15" i="1"/>
  <c r="CD15" i="1" s="1"/>
  <c r="AF15" i="1"/>
  <c r="AF9" i="1" s="1"/>
  <c r="BP16" i="1"/>
  <c r="AV16" i="1"/>
  <c r="BZ16" i="1" s="1"/>
  <c r="AM16" i="1"/>
  <c r="BA16" i="1"/>
  <c r="AQ17" i="1"/>
  <c r="AE17" i="1"/>
  <c r="BB17" i="1"/>
  <c r="AW17" i="1"/>
  <c r="BJ18" i="1"/>
  <c r="AJ19" i="1"/>
  <c r="CF19" i="1"/>
  <c r="CG19" i="1" s="1"/>
  <c r="BH19" i="1"/>
  <c r="BP20" i="1"/>
  <c r="AC21" i="1"/>
  <c r="AU21" i="1"/>
  <c r="BY21" i="1" s="1"/>
  <c r="AZ21" i="1"/>
  <c r="BO21" i="1"/>
  <c r="AD22" i="1"/>
  <c r="AK23" i="1"/>
  <c r="AU23" i="1"/>
  <c r="BY23" i="1" s="1"/>
  <c r="AY13" i="1"/>
  <c r="AH13" i="1"/>
  <c r="BJ13" i="1"/>
  <c r="AG14" i="1"/>
  <c r="BB14" i="1"/>
  <c r="BC14" i="1" s="1"/>
  <c r="AW14" i="1"/>
  <c r="AC15" i="1"/>
  <c r="AO15" i="1"/>
  <c r="AS15" i="1" s="1"/>
  <c r="BT16" i="1"/>
  <c r="AB16" i="1"/>
  <c r="AY17" i="1"/>
  <c r="AT17" i="1"/>
  <c r="BX17" i="1" s="1"/>
  <c r="AK17" i="1"/>
  <c r="BL17" i="1"/>
  <c r="BM17" i="1" s="1"/>
  <c r="AC18" i="1"/>
  <c r="AL18" i="1"/>
  <c r="AG19" i="1"/>
  <c r="BI19" i="1"/>
  <c r="BM19" i="1" s="1"/>
  <c r="AE19" i="1"/>
  <c r="AW19" i="1"/>
  <c r="BB19" i="1"/>
  <c r="BC19" i="1" s="1"/>
  <c r="BQ19" i="1"/>
  <c r="BR19" i="1" s="1"/>
  <c r="AQ19" i="1"/>
  <c r="AB20" i="1"/>
  <c r="AA21" i="1"/>
  <c r="AJ21" i="1"/>
  <c r="AO21" i="1"/>
  <c r="AB22" i="1"/>
  <c r="Z23" i="1"/>
  <c r="AI23" i="1"/>
  <c r="AZ23" i="1"/>
  <c r="AZ16" i="1"/>
  <c r="AU16" i="1"/>
  <c r="BY16" i="1" s="1"/>
  <c r="AD17" i="1"/>
  <c r="AM17" i="1"/>
  <c r="BD18" i="1"/>
  <c r="CC18" i="1" s="1"/>
  <c r="BI18" i="1"/>
  <c r="BM18" i="1" s="1"/>
  <c r="BK18" i="1"/>
  <c r="AE18" i="1"/>
  <c r="AN18" i="1"/>
  <c r="AQ18" i="1"/>
  <c r="BU19" i="1"/>
  <c r="BZ19" i="1" s="1"/>
  <c r="BE19" i="1"/>
  <c r="AC20" i="1"/>
  <c r="AL20" i="1"/>
  <c r="BW20" i="1"/>
  <c r="AK21" i="1"/>
  <c r="AY21" i="1"/>
  <c r="BN21" i="1"/>
  <c r="AO22" i="1"/>
  <c r="AL22" i="1"/>
  <c r="BW22" i="1"/>
  <c r="BK22" i="1"/>
  <c r="BU23" i="1"/>
  <c r="BT23" i="1"/>
  <c r="BN18" i="1"/>
  <c r="AT18" i="1"/>
  <c r="BX18" i="1" s="1"/>
  <c r="AK18" i="1"/>
  <c r="BJ19" i="1"/>
  <c r="AD19" i="1"/>
  <c r="AM19" i="1"/>
  <c r="AM10" i="1" s="1"/>
  <c r="BA19" i="1"/>
  <c r="BP19" i="1"/>
  <c r="BT19" i="1"/>
  <c r="BY19" i="1" s="1"/>
  <c r="AV20" i="1"/>
  <c r="BZ20" i="1" s="1"/>
  <c r="AA20" i="1"/>
  <c r="BL20" i="1"/>
  <c r="BQ20" i="1"/>
  <c r="BR20" i="1" s="1"/>
  <c r="AJ20" i="1"/>
  <c r="BG20" i="1"/>
  <c r="Z21" i="1"/>
  <c r="BK21" i="1"/>
  <c r="AA22" i="1"/>
  <c r="AJ22" i="1"/>
  <c r="BG22" i="1"/>
  <c r="BL22" i="1"/>
  <c r="BM22" i="1" s="1"/>
  <c r="Y23" i="1"/>
  <c r="AH23" i="1"/>
  <c r="AF23" i="1"/>
  <c r="AL23" i="1"/>
  <c r="BN13" i="1"/>
  <c r="BR14" i="1"/>
  <c r="BD16" i="1"/>
  <c r="CC16" i="1" s="1"/>
  <c r="AE16" i="1"/>
  <c r="AN16" i="1"/>
  <c r="CA16" i="1"/>
  <c r="CB16" i="1" s="1"/>
  <c r="AF17" i="1"/>
  <c r="BE17" i="1"/>
  <c r="CD17" i="1" s="1"/>
  <c r="BR17" i="1"/>
  <c r="Z18" i="1"/>
  <c r="AB19" i="1"/>
  <c r="AB10" i="1" s="1"/>
  <c r="AQ20" i="1"/>
  <c r="AN20" i="1"/>
  <c r="AN10" i="1" s="1"/>
  <c r="AG22" i="1"/>
  <c r="BB22" i="1"/>
  <c r="BC22" i="1" s="1"/>
  <c r="AW22" i="1"/>
  <c r="BQ22" i="1"/>
  <c r="AC23" i="1"/>
  <c r="AO23" i="1"/>
  <c r="BV23" i="1"/>
  <c r="BW23" i="1" s="1"/>
  <c r="AN15" i="1"/>
  <c r="BD15" i="1"/>
  <c r="CC15" i="1" s="1"/>
  <c r="AL17" i="1"/>
  <c r="BQ18" i="1"/>
  <c r="BR18" i="1" s="1"/>
  <c r="AZ19" i="1"/>
  <c r="BO20" i="1"/>
  <c r="BF21" i="1"/>
  <c r="CE21" i="1" s="1"/>
  <c r="AN23" i="1"/>
  <c r="AV23" i="1"/>
  <c r="BZ23" i="1" s="1"/>
  <c r="BD23" i="1"/>
  <c r="CC23" i="1" s="1"/>
  <c r="BN14" i="1"/>
  <c r="AG15" i="1"/>
  <c r="AW15" i="1"/>
  <c r="BL16" i="1"/>
  <c r="AU17" i="1"/>
  <c r="BY17" i="1" s="1"/>
  <c r="BB18" i="1"/>
  <c r="BC18" i="1" s="1"/>
  <c r="AC19" i="1"/>
  <c r="AC10" i="1" s="1"/>
  <c r="AR20" i="1"/>
  <c r="AS20" i="1" s="1"/>
  <c r="AZ20" i="1"/>
  <c r="AI21" i="1"/>
  <c r="BG21" i="1"/>
  <c r="AP22" i="1"/>
  <c r="BF22" i="1"/>
  <c r="CE22" i="1" s="1"/>
  <c r="BN22" i="1"/>
  <c r="AG23" i="1"/>
  <c r="AW23" i="1"/>
  <c r="BE23" i="1"/>
  <c r="CD23" i="1" s="1"/>
  <c r="AL19" i="1"/>
  <c r="BI20" i="1"/>
  <c r="AY22" i="1"/>
  <c r="BO22" i="1"/>
  <c r="BF23" i="1"/>
  <c r="BN23" i="1"/>
  <c r="AZ22" i="1"/>
  <c r="AY23" i="1"/>
  <c r="BC23" i="1" s="1"/>
  <c r="AI16" i="7" l="1"/>
  <c r="E53" i="13"/>
  <c r="C56" i="13"/>
  <c r="B56" i="13"/>
  <c r="B47" i="13"/>
  <c r="C47" i="13"/>
  <c r="AP16" i="7"/>
  <c r="T16" i="7"/>
  <c r="N17" i="7"/>
  <c r="AL201" i="7"/>
  <c r="AJ24" i="7"/>
  <c r="AL24" i="7" s="1"/>
  <c r="G53" i="15" s="1"/>
  <c r="C53" i="15" s="1"/>
  <c r="AL29" i="7"/>
  <c r="AJ17" i="7"/>
  <c r="AD29" i="7"/>
  <c r="AD19" i="7"/>
  <c r="G20" i="15" s="1"/>
  <c r="C20" i="15" s="1"/>
  <c r="N23" i="7"/>
  <c r="CD10" i="1"/>
  <c r="AQ10" i="1"/>
  <c r="BA10" i="1"/>
  <c r="BY20" i="1"/>
  <c r="AD10" i="1"/>
  <c r="AX14" i="1"/>
  <c r="CA14" i="1"/>
  <c r="CB14" i="1" s="1"/>
  <c r="AJ10" i="1"/>
  <c r="BR23" i="1"/>
  <c r="CF17" i="1"/>
  <c r="CG17" i="1" s="1"/>
  <c r="BH17" i="1"/>
  <c r="CA8" i="1"/>
  <c r="CB8" i="1" s="1"/>
  <c r="AX8" i="1"/>
  <c r="CF23" i="1"/>
  <c r="CG23" i="1" s="1"/>
  <c r="BH23" i="1"/>
  <c r="AK10" i="1"/>
  <c r="AJ9" i="1"/>
  <c r="AJ8" i="1"/>
  <c r="CE19" i="1"/>
  <c r="BD10" i="1"/>
  <c r="BI10" i="1"/>
  <c r="CG12" i="1"/>
  <c r="CC14" i="1"/>
  <c r="CG14" i="1" s="1"/>
  <c r="BH14" i="1"/>
  <c r="BU9" i="1"/>
  <c r="CE9" i="1" s="1"/>
  <c r="BT9" i="1"/>
  <c r="AH10" i="1"/>
  <c r="AD8" i="1"/>
  <c r="AD9" i="1"/>
  <c r="Z10" i="1"/>
  <c r="BM16" i="1"/>
  <c r="BY18" i="1"/>
  <c r="CF22" i="1"/>
  <c r="CG22" i="1" s="1"/>
  <c r="BH22" i="1"/>
  <c r="BM20" i="1"/>
  <c r="CD19" i="1"/>
  <c r="CA19" i="1"/>
  <c r="CB19" i="1" s="1"/>
  <c r="AX19" i="1"/>
  <c r="BH16" i="1"/>
  <c r="AK9" i="1"/>
  <c r="AK8" i="1"/>
  <c r="AY10" i="1"/>
  <c r="BN10" i="1"/>
  <c r="AT10" i="1"/>
  <c r="BX10" i="1" s="1"/>
  <c r="AC9" i="1"/>
  <c r="AI8" i="1"/>
  <c r="AI9" i="1"/>
  <c r="AE8" i="1"/>
  <c r="AE9" i="1"/>
  <c r="AX18" i="1"/>
  <c r="CA18" i="1"/>
  <c r="CB18" i="1" s="1"/>
  <c r="AB8" i="1"/>
  <c r="AI10" i="1"/>
  <c r="AU10" i="1"/>
  <c r="BT10" i="1"/>
  <c r="AP10" i="1"/>
  <c r="BU10" i="1"/>
  <c r="BZ10" i="1" s="1"/>
  <c r="CF21" i="1"/>
  <c r="CG21" i="1" s="1"/>
  <c r="BH21" i="1"/>
  <c r="BR22" i="1"/>
  <c r="AL10" i="1"/>
  <c r="BC17" i="1"/>
  <c r="AX12" i="1"/>
  <c r="CA12" i="1"/>
  <c r="CB12" i="1" s="1"/>
  <c r="AS22" i="1"/>
  <c r="AG8" i="1"/>
  <c r="AG9" i="1"/>
  <c r="CA21" i="1"/>
  <c r="CB21" i="1" s="1"/>
  <c r="AX21" i="1"/>
  <c r="AH9" i="1"/>
  <c r="AH8" i="1"/>
  <c r="BW9" i="1"/>
  <c r="AM9" i="1"/>
  <c r="AM8" i="1"/>
  <c r="BL9" i="1"/>
  <c r="BM9" i="1" s="1"/>
  <c r="CF20" i="1"/>
  <c r="CG20" i="1" s="1"/>
  <c r="BH20" i="1"/>
  <c r="AZ9" i="1"/>
  <c r="BO9" i="1"/>
  <c r="AU9" i="1"/>
  <c r="BY9" i="1" s="1"/>
  <c r="AN8" i="1"/>
  <c r="AN9" i="1"/>
  <c r="AX15" i="1"/>
  <c r="CA15" i="1"/>
  <c r="CB15" i="1" s="1"/>
  <c r="AE10" i="1"/>
  <c r="BB9" i="1"/>
  <c r="BC9" i="1" s="1"/>
  <c r="CF18" i="1"/>
  <c r="CG18" i="1" s="1"/>
  <c r="BH18" i="1"/>
  <c r="BH11" i="1"/>
  <c r="CF11" i="1"/>
  <c r="CG11" i="1" s="1"/>
  <c r="BC21" i="1"/>
  <c r="AS12" i="1"/>
  <c r="BJ9" i="1"/>
  <c r="BE9" i="1"/>
  <c r="AF10" i="1"/>
  <c r="Y10" i="1"/>
  <c r="CD20" i="1"/>
  <c r="BA9" i="1"/>
  <c r="BP9" i="1"/>
  <c r="AV9" i="1"/>
  <c r="CC9" i="1"/>
  <c r="BY8" i="1"/>
  <c r="CF9" i="1"/>
  <c r="CG9" i="1" s="1"/>
  <c r="BH9" i="1"/>
  <c r="AW10" i="1"/>
  <c r="BQ10" i="1"/>
  <c r="BR10" i="1" s="1"/>
  <c r="BB10" i="1"/>
  <c r="CE23" i="1"/>
  <c r="AX9" i="1"/>
  <c r="CA9" i="1"/>
  <c r="CA17" i="1"/>
  <c r="CB17" i="1" s="1"/>
  <c r="AX17" i="1"/>
  <c r="Y8" i="1"/>
  <c r="Y9" i="1"/>
  <c r="CF15" i="1"/>
  <c r="CG15" i="1" s="1"/>
  <c r="BH15" i="1"/>
  <c r="Z9" i="1"/>
  <c r="Z8" i="1"/>
  <c r="AX22" i="1"/>
  <c r="CA22" i="1"/>
  <c r="CB22" i="1" s="1"/>
  <c r="AG10" i="1"/>
  <c r="AX23" i="1"/>
  <c r="CA23" i="1"/>
  <c r="CB23" i="1" s="1"/>
  <c r="BF10" i="1"/>
  <c r="BK10" i="1"/>
  <c r="BP10" i="1"/>
  <c r="BR9" i="1"/>
  <c r="AA9" i="1"/>
  <c r="AA8" i="1"/>
  <c r="AA10" i="1"/>
  <c r="BR21" i="1"/>
  <c r="BM10" i="1"/>
  <c r="BH8" i="1"/>
  <c r="BX9" i="1"/>
  <c r="B53" i="13" l="1"/>
  <c r="C53" i="13"/>
  <c r="AY16" i="7"/>
  <c r="AJ16" i="7"/>
  <c r="N16" i="7"/>
  <c r="V16" i="7"/>
  <c r="AL17" i="7"/>
  <c r="CB9" i="1"/>
  <c r="CD9" i="1"/>
  <c r="CE10" i="1"/>
  <c r="BZ9" i="1"/>
  <c r="BY10" i="1"/>
  <c r="BC10" i="1"/>
  <c r="AX10" i="1"/>
  <c r="CA10" i="1"/>
  <c r="CB10" i="1" s="1"/>
  <c r="CC10" i="1"/>
  <c r="CG10" i="1" s="1"/>
  <c r="BH10" i="1"/>
  <c r="AL16" i="7" l="1"/>
  <c r="AU9" i="7"/>
  <c r="AU4" i="7" s="1"/>
  <c r="AU26" i="7"/>
  <c r="AV215" i="7"/>
  <c r="AU17" i="7" l="1"/>
  <c r="AV9" i="7"/>
  <c r="AA215" i="7"/>
  <c r="AV26" i="7"/>
  <c r="AV17" i="7" l="1"/>
  <c r="AB215" i="7"/>
  <c r="AA26" i="7"/>
  <c r="AA9" i="7"/>
  <c r="E19" i="13" s="1"/>
  <c r="C19" i="13" l="1"/>
  <c r="B19" i="13"/>
  <c r="AU16" i="7"/>
  <c r="AA17" i="7"/>
  <c r="AA16" i="7"/>
  <c r="AD215" i="7"/>
  <c r="AB26" i="7"/>
  <c r="AB16" i="7" s="1"/>
  <c r="AD16" i="7" s="1"/>
  <c r="AB9" i="7"/>
  <c r="AD9" i="7" s="1"/>
  <c r="G19" i="15" s="1"/>
  <c r="C19" i="15" s="1"/>
  <c r="AV16" i="7" l="1"/>
  <c r="AD26" i="7"/>
  <c r="G27" i="15" s="1"/>
  <c r="C27" i="15" s="1"/>
  <c r="AB17" i="7"/>
  <c r="AD17" i="7" l="1"/>
</calcChain>
</file>

<file path=xl/comments1.xml><?xml version="1.0" encoding="utf-8"?>
<comments xmlns="http://schemas.openxmlformats.org/spreadsheetml/2006/main">
  <authors>
    <author>Mark Podrazik</author>
  </authors>
  <commentList>
    <comment ref="AT283" authorId="0" shapeId="0">
      <text>
        <r>
          <rPr>
            <b/>
            <sz val="9"/>
            <color indexed="81"/>
            <rFont val="Tahoma"/>
            <family val="2"/>
          </rPr>
          <t>Mark Podrazik:</t>
        </r>
        <r>
          <rPr>
            <sz val="9"/>
            <color indexed="81"/>
            <rFont val="Tahoma"/>
            <family val="2"/>
          </rPr>
          <t xml:space="preserve">
Had to hard code the number because v-lookup was not working for some reason.</t>
        </r>
      </text>
    </comment>
    <comment ref="AW283" authorId="0" shapeId="0">
      <text>
        <r>
          <rPr>
            <b/>
            <sz val="9"/>
            <color indexed="81"/>
            <rFont val="Tahoma"/>
            <family val="2"/>
          </rPr>
          <t>Mark Podrazik:</t>
        </r>
        <r>
          <rPr>
            <sz val="9"/>
            <color indexed="81"/>
            <rFont val="Tahoma"/>
            <family val="2"/>
          </rPr>
          <t xml:space="preserve">
Had to hard code the number because v-lookup was not working for some reason.</t>
        </r>
      </text>
    </comment>
  </commentList>
</comments>
</file>

<file path=xl/comments2.xml><?xml version="1.0" encoding="utf-8"?>
<comments xmlns="http://schemas.openxmlformats.org/spreadsheetml/2006/main">
  <authors>
    <author>Erin Lee</author>
  </authors>
  <commentList>
    <comment ref="X40" authorId="0" shapeId="0">
      <text>
        <r>
          <rPr>
            <b/>
            <sz val="9"/>
            <color indexed="81"/>
            <rFont val="Tahoma"/>
            <family val="2"/>
          </rPr>
          <t>Erin Lee:</t>
        </r>
        <r>
          <rPr>
            <sz val="9"/>
            <color indexed="81"/>
            <rFont val="Tahoma"/>
            <family val="2"/>
          </rPr>
          <t xml:space="preserve">
Total $'s.  Only FFP paid out. 
</t>
        </r>
      </text>
    </comment>
    <comment ref="W65" authorId="0" shapeId="0">
      <text>
        <r>
          <rPr>
            <b/>
            <sz val="9"/>
            <color indexed="81"/>
            <rFont val="Tahoma"/>
            <family val="2"/>
          </rPr>
          <t>Erin Lee:</t>
        </r>
        <r>
          <rPr>
            <sz val="9"/>
            <color indexed="81"/>
            <rFont val="Tahoma"/>
            <family val="2"/>
          </rPr>
          <t xml:space="preserve">
4/23/2013, 7/16/2013 and 10/29/2013 CW's
</t>
        </r>
      </text>
    </comment>
  </commentList>
</comments>
</file>

<file path=xl/comments3.xml><?xml version="1.0" encoding="utf-8"?>
<comments xmlns="http://schemas.openxmlformats.org/spreadsheetml/2006/main">
  <authors>
    <author>LaShawn Junius</author>
    <author>Mark Podrazik</author>
  </authors>
  <commentList>
    <comment ref="W51" authorId="0" shapeId="0">
      <text>
        <r>
          <rPr>
            <b/>
            <sz val="9"/>
            <color indexed="81"/>
            <rFont val="Tahoma"/>
            <family val="2"/>
          </rPr>
          <t>LaShawn Junius:</t>
        </r>
        <r>
          <rPr>
            <sz val="9"/>
            <color indexed="81"/>
            <rFont val="Tahoma"/>
            <family val="2"/>
          </rPr>
          <t xml:space="preserve">
Net CPE total was $2,487,438; DSH cash payment $1,516,840</t>
        </r>
      </text>
    </comment>
    <comment ref="A119" authorId="1" shapeId="0">
      <text>
        <r>
          <rPr>
            <b/>
            <sz val="9"/>
            <color indexed="81"/>
            <rFont val="Tahoma"/>
            <family val="2"/>
          </rPr>
          <t>Mark Podrazik:</t>
        </r>
        <r>
          <rPr>
            <sz val="9"/>
            <color indexed="81"/>
            <rFont val="Tahoma"/>
            <family val="2"/>
          </rPr>
          <t xml:space="preserve">
added to University Health Conway above</t>
        </r>
      </text>
    </comment>
    <comment ref="A120" authorId="1" shapeId="0">
      <text>
        <r>
          <rPr>
            <b/>
            <sz val="9"/>
            <color indexed="81"/>
            <rFont val="Tahoma"/>
            <family val="2"/>
          </rPr>
          <t>Mark Podrazik:</t>
        </r>
        <r>
          <rPr>
            <sz val="9"/>
            <color indexed="81"/>
            <rFont val="Tahoma"/>
            <family val="2"/>
          </rPr>
          <t xml:space="preserve">
added to University Health Shreveport above</t>
        </r>
      </text>
    </comment>
  </commentList>
</comments>
</file>

<file path=xl/comments4.xml><?xml version="1.0" encoding="utf-8"?>
<comments xmlns="http://schemas.openxmlformats.org/spreadsheetml/2006/main">
  <authors>
    <author>Mark Podrazik</author>
  </authors>
  <commentList>
    <comment ref="A125" authorId="0" shapeId="0">
      <text>
        <r>
          <rPr>
            <b/>
            <sz val="9"/>
            <color indexed="81"/>
            <rFont val="Tahoma"/>
            <family val="2"/>
          </rPr>
          <t>Mark Podrazik:</t>
        </r>
        <r>
          <rPr>
            <sz val="9"/>
            <color indexed="81"/>
            <rFont val="Tahoma"/>
            <family val="2"/>
          </rPr>
          <t xml:space="preserve">
Dollars added to Women and Children's above</t>
        </r>
      </text>
    </comment>
  </commentList>
</comments>
</file>

<file path=xl/comments5.xml><?xml version="1.0" encoding="utf-8"?>
<comments xmlns="http://schemas.openxmlformats.org/spreadsheetml/2006/main">
  <authors>
    <author>Tigger</author>
  </authors>
  <commentList>
    <comment ref="N135" authorId="0" shapeId="0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50% not applied since the net inpatient/outpatient is a negative number</t>
        </r>
      </text>
    </comment>
  </commentList>
</comments>
</file>

<file path=xl/sharedStrings.xml><?xml version="1.0" encoding="utf-8"?>
<sst xmlns="http://schemas.openxmlformats.org/spreadsheetml/2006/main" count="6151" uniqueCount="650">
  <si>
    <t>REPORT 3: Louisiana Medicaid Inpatient Claims Volume, CY 2012-2015</t>
  </si>
  <si>
    <t>By Peer Group and By Hospital</t>
  </si>
  <si>
    <t>Data Provided by Mercer from LDH</t>
  </si>
  <si>
    <t>After All Exclusions Removed</t>
  </si>
  <si>
    <t>Dates of Discharge CY12</t>
  </si>
  <si>
    <t>Dates of Discharge CY13</t>
  </si>
  <si>
    <t>Dates of Discharge CY14</t>
  </si>
  <si>
    <t>Dates of Discharge CY15</t>
  </si>
  <si>
    <t>Pct of Cases of Total</t>
  </si>
  <si>
    <t>Pct of Days of Total</t>
  </si>
  <si>
    <t>Pct of Costs of Total</t>
  </si>
  <si>
    <t>Pct of Payments of Total</t>
  </si>
  <si>
    <t>Average Length of Stay</t>
  </si>
  <si>
    <t>Payment Per Case</t>
  </si>
  <si>
    <t>Payment Per Day</t>
  </si>
  <si>
    <t>Cost Per Case</t>
  </si>
  <si>
    <t>Cost Per Day</t>
  </si>
  <si>
    <t>Payment-to-Cost</t>
  </si>
  <si>
    <t>Case Mix Score</t>
  </si>
  <si>
    <t>Case Mix Adjusted Payment Per Case</t>
  </si>
  <si>
    <t>Case Mix Adjusted Cost Per Case</t>
  </si>
  <si>
    <t>Hospital Billing ID</t>
  </si>
  <si>
    <t>Hospital Name</t>
  </si>
  <si>
    <t>Parish Code</t>
  </si>
  <si>
    <t>Peer Group</t>
  </si>
  <si>
    <t>Total Claims</t>
  </si>
  <si>
    <t>Total Days</t>
  </si>
  <si>
    <t>Sum of Rel Wt Values</t>
  </si>
  <si>
    <t>Total Costs</t>
  </si>
  <si>
    <t>Total Payments</t>
  </si>
  <si>
    <t>Change 2012-15</t>
  </si>
  <si>
    <t xml:space="preserve"> </t>
  </si>
  <si>
    <t>All Hospitals</t>
  </si>
  <si>
    <t>All Acute Peer Groups</t>
  </si>
  <si>
    <t>All Non Acute Peer Groups</t>
  </si>
  <si>
    <t>Major Teaching</t>
  </si>
  <si>
    <t>Peer Group 1</t>
  </si>
  <si>
    <t>Minor Teaching</t>
  </si>
  <si>
    <t>Peer Group 2</t>
  </si>
  <si>
    <t>Non-Teaching &lt; 58 beds</t>
  </si>
  <si>
    <t>Peer Group 3</t>
  </si>
  <si>
    <t>Non-Teaching 58-138 beds</t>
  </si>
  <si>
    <t>Peer Group 4</t>
  </si>
  <si>
    <t>Non-Teaching &gt; 138 beds</t>
  </si>
  <si>
    <t>Peer Group 5</t>
  </si>
  <si>
    <t>Rural</t>
  </si>
  <si>
    <t>Children's</t>
  </si>
  <si>
    <t>Childrens</t>
  </si>
  <si>
    <t>State Owned (not psych)</t>
  </si>
  <si>
    <t>State Hospital</t>
  </si>
  <si>
    <t>Non-Rural Distinct Part Psychiatric Unit</t>
  </si>
  <si>
    <t>DP Psychiatric</t>
  </si>
  <si>
    <t>Rural Distinct Part Psychiatric Unit</t>
  </si>
  <si>
    <t>Rural DPP</t>
  </si>
  <si>
    <t>Free Standing Psychiatric Hospital</t>
  </si>
  <si>
    <t>FS Psychiatric</t>
  </si>
  <si>
    <t>State Owned Free Standing Psych Hosp</t>
  </si>
  <si>
    <t>State FSP</t>
  </si>
  <si>
    <t>Long Term Hospital</t>
  </si>
  <si>
    <t>LTAC</t>
  </si>
  <si>
    <t>BATON ROUGE GENERAL MEDICAL C</t>
  </si>
  <si>
    <t>EAST JEFFERSON GENERAL HOSP</t>
  </si>
  <si>
    <t>LAFAYETTE GENERAL MED CENTER</t>
  </si>
  <si>
    <t>LAKE CHARLES MEMORIAL HOSP</t>
  </si>
  <si>
    <t>LEONARD J CHABERT MEDICAL CTR</t>
  </si>
  <si>
    <t>OCHSNER MEDICAL CENTER</t>
  </si>
  <si>
    <t>OCHSNER MEDICAL CTR-KENNER LL</t>
  </si>
  <si>
    <t>OUR LADY OF THE LAKE REGIONAL</t>
  </si>
  <si>
    <t>RAPIDES REGIONAL MED CENTER</t>
  </si>
  <si>
    <t>TOURO INFIRMARY</t>
  </si>
  <si>
    <t>TULANE UNIVERSITY HOSP &amp; CLIN</t>
  </si>
  <si>
    <t>UNIVERSITY HEALTH CONWAY</t>
  </si>
  <si>
    <t>UNIVERSITY HEALTH SHREVEPORT</t>
  </si>
  <si>
    <t>UNIVERSITY HOSPITALS &amp; CLINIC</t>
  </si>
  <si>
    <t>UNIVERSITY MEDICAL CENTER NEW</t>
  </si>
  <si>
    <t>WEST JEFFERSON MEDICAL CTR</t>
  </si>
  <si>
    <t>WILLIS-KNIGHTON MEDICAL CENT</t>
  </si>
  <si>
    <t>WOMANS HOSPITAL FOUNDATION DB</t>
  </si>
  <si>
    <t>CHRISTUS HEALTH SHREVEPORT-BO</t>
  </si>
  <si>
    <t>OUR LADY OF THE ANGELS HOSPIT</t>
  </si>
  <si>
    <t>BASTROP REHABILITATION HOSPIT</t>
  </si>
  <si>
    <t>BETHESDA REHABILITATION HOSPI</t>
  </si>
  <si>
    <t>CENTRAL LOUISIANA SURGICAL HO</t>
  </si>
  <si>
    <t>CYPRESS POINTE SURGICAL HOSPI</t>
  </si>
  <si>
    <t>DOCTORS HOSPITAL AT DEER CREE</t>
  </si>
  <si>
    <t>FAIRWAY MEDICAL CENTER LLC</t>
  </si>
  <si>
    <t>HEALTHSOUTH REHABILITATION HO</t>
  </si>
  <si>
    <t>HEART HOSPITAL OF LAFAYETTE</t>
  </si>
  <si>
    <t>IBERIA REHABILITATION HOSPITA</t>
  </si>
  <si>
    <t>LAFAYETTE GEN SURGICAL HOSP*</t>
  </si>
  <si>
    <t>LAFAYETTE PHYSICAL REHABILITA</t>
  </si>
  <si>
    <t>LAFAYETTE SURGICAL SPECIALTY*</t>
  </si>
  <si>
    <t>LEESVILLE REHABILITATION HOSP</t>
  </si>
  <si>
    <t>MMO REHABILITATION &amp; WELLNESS</t>
  </si>
  <si>
    <t>MONROE SURGICAL HOSPITAL</t>
  </si>
  <si>
    <t>NORTHOAKS REHAB HOSPITAL LLC*</t>
  </si>
  <si>
    <t>P &amp; S SURGICAL HOSPITAL</t>
  </si>
  <si>
    <t>PATHWAY REHABILITATION HOSPIT</t>
  </si>
  <si>
    <t>REHABILITATION HOSPITAL OF JE</t>
  </si>
  <si>
    <t>SAGE REHABILITATION HOSPITAL</t>
  </si>
  <si>
    <t>SHRINERS HOSPITALS FOR CHILDR</t>
  </si>
  <si>
    <t>SOUTHERN SURGICAL HOSPITAL</t>
  </si>
  <si>
    <t>SPECIALITY REHABILITATION HOS</t>
  </si>
  <si>
    <t>STERLINGTON REHABILITATION HO</t>
  </si>
  <si>
    <t>SURGICAL SPECIALTY CENTER OF</t>
  </si>
  <si>
    <t>THE NEUROMEDICAL CENTER REHAB</t>
  </si>
  <si>
    <t>TRI PARISH REHABILITATION HOS</t>
  </si>
  <si>
    <t>UNITED MEDICAL HEALTHWEST</t>
  </si>
  <si>
    <t>UNITED MEDICAL REHABILITATION</t>
  </si>
  <si>
    <t>BATON ROUGE REHAB HOSPITAL</t>
  </si>
  <si>
    <t>IBERIA GENERAL HOSP &amp; MED CTR</t>
  </si>
  <si>
    <t>LAKE AREA MEDICAL CENTER</t>
  </si>
  <si>
    <t>LOUISIANA HEART HOSPITAL</t>
  </si>
  <si>
    <t>MERCY REGIONAL MEDICAL CENTER</t>
  </si>
  <si>
    <t>NEW ORLEANS EAST HOSPITAL</t>
  </si>
  <si>
    <t>ST ELIZABETH HOSPITAL</t>
  </si>
  <si>
    <t>WEST CALCASIEU CAMERON HOSP</t>
  </si>
  <si>
    <t>ACADIA GENERAL HOSPITAL INC</t>
  </si>
  <si>
    <t>CHRISTUS ST FRANCES CABRINI H</t>
  </si>
  <si>
    <t>CHRISTUS ST PATRICK HOSPITAL</t>
  </si>
  <si>
    <t>GLENWOOD REGIONAL MEDICAL CEN</t>
  </si>
  <si>
    <t>LAKEVIEW REGIONAL MEDICAL CEN</t>
  </si>
  <si>
    <t>LANE REGIONAL MEDICAL CENTER</t>
  </si>
  <si>
    <t>MINDEN MEDICAL CENTER</t>
  </si>
  <si>
    <t>NORTH OAKS MEDICAL CENTER LLC</t>
  </si>
  <si>
    <t>NORTHERN LOUISIANA MEDICAL CE</t>
  </si>
  <si>
    <t>OCHSNER MEDICAL CENTER BATON</t>
  </si>
  <si>
    <t>OPELOUSAS GENERAL HEALTH SYST</t>
  </si>
  <si>
    <t>OUR LADY OF LOURDES REG MED C</t>
  </si>
  <si>
    <t>SAVOY MEDICAL CENTER</t>
  </si>
  <si>
    <t>SLIDELL MEMORIAL HOSPITAL</t>
  </si>
  <si>
    <t>ST FRANCIS MEDICAL CENTER</t>
  </si>
  <si>
    <t>ST TAMMANY PARISH HOSPITAL</t>
  </si>
  <si>
    <t>TECHE REGIONAL MEDICAL CENTER</t>
  </si>
  <si>
    <t>TERREBONNE GENERAL MEDICAL CE</t>
  </si>
  <si>
    <t>THIBODAUX REGIONAL MEDICAL CT</t>
  </si>
  <si>
    <t>WILLIS KNIGHTON BOSSIER HLTH</t>
  </si>
  <si>
    <t>WOMENS AND CHILDRENS HOSPITAL</t>
  </si>
  <si>
    <t>ABBEVILLE GENERAL HOSPITAL</t>
  </si>
  <si>
    <t>ABROM KAPLAN MEMORIAL HOSPITA</t>
  </si>
  <si>
    <t>ACADIA SAINT LANDRY HOSPITAL</t>
  </si>
  <si>
    <t>ALLEN PARISH HOSPITAL</t>
  </si>
  <si>
    <t>AVOYELLES HOSPITAL</t>
  </si>
  <si>
    <t>BEAUREGARD MEMORIAL HOSPITAL</t>
  </si>
  <si>
    <t>BIENVILLE MEDICAL CENTER</t>
  </si>
  <si>
    <t>BUNKIE GENERAL HOSPITAL</t>
  </si>
  <si>
    <t>BYRD REGIONAL HOSPITAL</t>
  </si>
  <si>
    <t>CALDWELL MEMORIAL HOSPITAL</t>
  </si>
  <si>
    <t>CHRISTUS COUSHATTA HEALTHCARE</t>
  </si>
  <si>
    <t>CITIZENS MEDICAL CENTER</t>
  </si>
  <si>
    <t>CLAIBORNE MEMORIAL MEDICAL CE</t>
  </si>
  <si>
    <t>DEQUINCY MEMORIAL HOSPITAL</t>
  </si>
  <si>
    <t>DESOTO REGIONAL HEALTH SYSTEM</t>
  </si>
  <si>
    <t>EAST CARROLL PARISH HOSPITAL</t>
  </si>
  <si>
    <t>FRANKLIN FOUNDATION HOSP</t>
  </si>
  <si>
    <t>FRANKLIN MEDICAL CENTER</t>
  </si>
  <si>
    <t>HARDTNER MEDICAL CENTER</t>
  </si>
  <si>
    <t>HOOD MEMORIAL HOSPITAL</t>
  </si>
  <si>
    <t>JACKSON PARISH HOSPITAL</t>
  </si>
  <si>
    <t>JENNINGS AMERICAN LEGION HOSP</t>
  </si>
  <si>
    <t>LADY OF THE SEA GENERAL HOSP</t>
  </si>
  <si>
    <t>LASALLE GENERAL HOSPITAL</t>
  </si>
  <si>
    <t>MADISON PARISH HOSPITAL</t>
  </si>
  <si>
    <t>MOREHOUSE GENERAL HOSP</t>
  </si>
  <si>
    <t>NATCHITOCHES REGIONAL MEDICAL</t>
  </si>
  <si>
    <t>NORTH CADDO MEMORIAL HOSPITAL</t>
  </si>
  <si>
    <t>OAKDALE COMMUNITY HOSPITAL</t>
  </si>
  <si>
    <t>OCHSNER ST ANNE GENERAL HOSPI</t>
  </si>
  <si>
    <t>POINTE COUPEE GENERAL HOSP</t>
  </si>
  <si>
    <t>PREVOST MEMORIAL HOSPITAL</t>
  </si>
  <si>
    <t>REEVES MEMORIAL MEDICAL CENTE</t>
  </si>
  <si>
    <t>RICHARDSON MEDICAL CENTER</t>
  </si>
  <si>
    <t>RICHLAND PARISH HOSPITAL</t>
  </si>
  <si>
    <t>RIVERLAND MEDICAL CENTER</t>
  </si>
  <si>
    <t>RIVERSIDE MED CTR-FRANKLINTON</t>
  </si>
  <si>
    <t>SABINE MEDICAL CENTER INC</t>
  </si>
  <si>
    <t>SOUTH CAMERON MEMORIAL HOSPIT</t>
  </si>
  <si>
    <t>SPRINGHILL MEDICAL CENTER</t>
  </si>
  <si>
    <t>ST BERNARD PARISH HOSPITAL</t>
  </si>
  <si>
    <t>ST CHARLES PARISH HOSPITAL</t>
  </si>
  <si>
    <t>ST HELENA PARISH HOSPITAL</t>
  </si>
  <si>
    <t>ST JAMES PARISH HOSPITAL</t>
  </si>
  <si>
    <t>ST MARTIN HOSPITAL</t>
  </si>
  <si>
    <t>UNION GENERAL HOSPITAL</t>
  </si>
  <si>
    <t>WEST CARROLL MEMORIAL HOSPITA</t>
  </si>
  <si>
    <t>WEST FELICIANA PARISH HOSP</t>
  </si>
  <si>
    <t>WINN PARISH MEDICAL CENTER</t>
  </si>
  <si>
    <t>CHILDRENS HOSPITAL-N ORLEANS</t>
  </si>
  <si>
    <t>LALLIE KEMP REGIONAL MED CTR</t>
  </si>
  <si>
    <t>VILLA FELICIANA MEDICAL COMPL</t>
  </si>
  <si>
    <t>AMERICAN LEGION HOSPITAL-DPP</t>
  </si>
  <si>
    <t>B R GEN MED CTR-PSYCH UNIT</t>
  </si>
  <si>
    <t>CHILDRENS HOSPITAL</t>
  </si>
  <si>
    <t>CHRISTUS ST PATRICK HOSP DPP</t>
  </si>
  <si>
    <t>EAST JEFF GEN HOSP-PSYCH UNIT</t>
  </si>
  <si>
    <t>LAFAYETTE GENERAL MEDICAL CTR</t>
  </si>
  <si>
    <t>LAKE CHARLES MEM HOSP-DPP</t>
  </si>
  <si>
    <t>LEONARD J CHABERT MED CTR DPP</t>
  </si>
  <si>
    <t>OCHSNER FOUNDATION HOSP DPP</t>
  </si>
  <si>
    <t>OLOL REG MED CTR PSY UNIT</t>
  </si>
  <si>
    <t>SAVOY MEDICAL CENTER-NEW HORI</t>
  </si>
  <si>
    <t>TULANE LAKESIDE PSYCHIATRIC C</t>
  </si>
  <si>
    <t>WEST JEFFERSON MEDICAL CENTER</t>
  </si>
  <si>
    <t>WILLIS-KNIGHTON MED CTR PSYCH</t>
  </si>
  <si>
    <t>ABROM KAPLAN MEM HOSPITAL DPP</t>
  </si>
  <si>
    <t>ACADIA ST LANDRY HOSP PSYCH U</t>
  </si>
  <si>
    <t>ALLEN PARISH HOSPITAL DPP</t>
  </si>
  <si>
    <t>CALCASIEU OAKS BEHAVIORAL</t>
  </si>
  <si>
    <t>DEQUINCY MEM HOSP PSYCH UNIT</t>
  </si>
  <si>
    <t>HOMER MEMORIAL HOSPITAL BEHAV</t>
  </si>
  <si>
    <t>SPRINGHILL MEDICAL CENTER GER</t>
  </si>
  <si>
    <t>ST CHARLES HOSP SERV DIST DPP</t>
  </si>
  <si>
    <t>ALLEGIANCE HEALTH CENTER OF R</t>
  </si>
  <si>
    <t>APOLLO BEHAVIORAL HEALTH HOSP</t>
  </si>
  <si>
    <t>BATON ROUGE BEHAVIORAL HOSPIT</t>
  </si>
  <si>
    <t>BEACON BEHAVIORAL HOSPITAL IN</t>
  </si>
  <si>
    <t>BEACON BEHAVIORAL HOSPITAL-CE</t>
  </si>
  <si>
    <t>BEACON BEHAVIORAL HOSPITAL-N</t>
  </si>
  <si>
    <t>BEACON BEHAVIORAL-NEW ORLEANS</t>
  </si>
  <si>
    <t>BRENTWOOD HOSPITAL</t>
  </si>
  <si>
    <t>COMMUNITY CARE HOSPITAL</t>
  </si>
  <si>
    <t>COMPASS BEHAVIORAL CENTER OF</t>
  </si>
  <si>
    <t>COMPASS BEHAVIORAL CTR OF CRO</t>
  </si>
  <si>
    <t>GENESIS BEHAVIORAL HOSPITAL I</t>
  </si>
  <si>
    <t>GREENBRIER HOSPITAL</t>
  </si>
  <si>
    <t>JENNINGS SENIOR CARE HOSPITAL</t>
  </si>
  <si>
    <t>LIBERTY HEALTHCARE SYSTEMS</t>
  </si>
  <si>
    <t>LONGLEAF HOSPITAL</t>
  </si>
  <si>
    <t>NORTHLAKE BEHAVIORAL HEALTH S</t>
  </si>
  <si>
    <t>OCEANS BEHAVIORAL HOSPITAL OF</t>
  </si>
  <si>
    <t>OCEANS BEHAVIORAL OF GREATER</t>
  </si>
  <si>
    <t>OCEANS HOSPITAL OF BROUSSARD</t>
  </si>
  <si>
    <t>PHOENIX BEHAVIORAL HOSPITAL</t>
  </si>
  <si>
    <t>PHYSICIANS BEHAVIORAL HOSPITA</t>
  </si>
  <si>
    <t>RED RIVER BEHAVIORAL CENTER</t>
  </si>
  <si>
    <t>RIVER OAKS HOSPITAL</t>
  </si>
  <si>
    <t>SEASIDE BEHAVIORAL CENTER</t>
  </si>
  <si>
    <t>SEASIDE HEALTH SYSTEM</t>
  </si>
  <si>
    <t>SERENITY SPRINGS SPECIALITY</t>
  </si>
  <si>
    <t>ST JAMES BEHAVIORAL HEALTH HO</t>
  </si>
  <si>
    <t>VERMILLION BEHAVIORAL HEALTH</t>
  </si>
  <si>
    <t>VERMILLION HOSPITAL LLC</t>
  </si>
  <si>
    <t>WESTEND HOSPITAL</t>
  </si>
  <si>
    <t>CENTRAL LOUISIANA STATE HOSP</t>
  </si>
  <si>
    <t>EASTERN LA MENTAL HEALTH SYST</t>
  </si>
  <si>
    <t>BATON ROUGE AMG SPECIALTY HOS</t>
  </si>
  <si>
    <t>CHRISTUS DUBUIS HOSPITAL OF</t>
  </si>
  <si>
    <t>CORNERSTONE HOSPITAL BOSSIER</t>
  </si>
  <si>
    <t>CORNERSTONE HOSPITAL WEST MON</t>
  </si>
  <si>
    <t>FELICIANA-AMG SPECIALTY HOSPI</t>
  </si>
  <si>
    <t>HOUMA-AMG SPECIALTY HOSPITAL</t>
  </si>
  <si>
    <t>KINDRED HOSPITAL NEW ORLEANS</t>
  </si>
  <si>
    <t>LAFAYETTE-AMG SPECIALTY HOSPI</t>
  </si>
  <si>
    <t>LIFECARE HOSPITALS OF SHREVEP</t>
  </si>
  <si>
    <t>LIFECARE SPECIALTY HOSPITAL O</t>
  </si>
  <si>
    <t>LOUISIANA CONTINUING CARE HOS</t>
  </si>
  <si>
    <t>LOUISIANA EXTENDED CARE HOSPI</t>
  </si>
  <si>
    <t>MEMORIAL SPECIALTY HOSPITAL</t>
  </si>
  <si>
    <t>NORTHSHORE SPECIALTY HOSPITAL</t>
  </si>
  <si>
    <t>OCHSNER EXTENDED CARE HOSPITA</t>
  </si>
  <si>
    <t>PAM SPECIALTY HOSPITAL OF LAF</t>
  </si>
  <si>
    <t>POST ACUTE SPECIALTY HOSPITAL</t>
  </si>
  <si>
    <t>PROMISE HOSPITAL OF BATON ROU</t>
  </si>
  <si>
    <t>PROMISE HOSPITAL OF LOUISIANA</t>
  </si>
  <si>
    <t>PROMISE HOSPITAL OF MISS LOU</t>
  </si>
  <si>
    <t>RIVERSIDE HOSPITAL OF LOUISIA</t>
  </si>
  <si>
    <t>SOUTHEAST REGIONAL MEDICAL CE</t>
  </si>
  <si>
    <t>SPECIALTY HOSPITAL</t>
  </si>
  <si>
    <t>SPECIALTY HOSPITAL OF WINNFIE</t>
  </si>
  <si>
    <t>ST CATHERINE MEMORIAL HOSPITA</t>
  </si>
  <si>
    <t>ST LANDRY EXTENDED CARE HOSPI</t>
  </si>
  <si>
    <t>ST THERESA SPECIALTY HOSPITAL</t>
  </si>
  <si>
    <t>REPORT 3: Louisiana Medicaid Outpatient Claims Volume by Hospital</t>
  </si>
  <si>
    <t>After All Exclusions Applied</t>
  </si>
  <si>
    <t>Dates of Service CY12</t>
  </si>
  <si>
    <t>Dates of Service CY13</t>
  </si>
  <si>
    <t>Dates of Service CY14</t>
  </si>
  <si>
    <t>Dates of Service CY15</t>
  </si>
  <si>
    <t>Pct of Details of Total</t>
  </si>
  <si>
    <t>Payment Per Detail</t>
  </si>
  <si>
    <t>Cost Per Detail</t>
  </si>
  <si>
    <t>Case Mix Adjusted Payment Per Detail</t>
  </si>
  <si>
    <t>Case Mix Adjusted Cost Per Detail</t>
  </si>
  <si>
    <t>Total Details</t>
  </si>
  <si>
    <t>Details Less EAPG 999</t>
  </si>
  <si>
    <t xml:space="preserve">Sum of Relative Weights </t>
  </si>
  <si>
    <t xml:space="preserve">Total Costs </t>
  </si>
  <si>
    <t>State Owned Hospital (not psych)</t>
  </si>
  <si>
    <t>Distinct Part Psychiatric Unit</t>
  </si>
  <si>
    <t>Rural Distinct Part Psych</t>
  </si>
  <si>
    <t>Free Standing Psychiatric</t>
  </si>
  <si>
    <t>ASSUMPTION COMMUNITY HOSPITAL</t>
  </si>
  <si>
    <t>PARK PLACE SURGICAL HOSPITAL</t>
  </si>
  <si>
    <t>PHYSICIANS MEDICAL CENTER</t>
  </si>
  <si>
    <t>SPECIALISTS HOSPITAL SHREVEPO</t>
  </si>
  <si>
    <t>STERLING SURGICAL HOSPITAL</t>
  </si>
  <si>
    <t>THE SPINE HOSPITAL OF LOUISIA</t>
  </si>
  <si>
    <t>Upper Payment Limit Payments</t>
  </si>
  <si>
    <t>Disproportionate Share Payments</t>
  </si>
  <si>
    <t>Provider ID</t>
  </si>
  <si>
    <t>Provider Name</t>
  </si>
  <si>
    <t>Total</t>
  </si>
  <si>
    <t>High Medicaid UPL</t>
  </si>
  <si>
    <t>LINCCA - Inpatient</t>
  </si>
  <si>
    <t>LINCCA - Outpatient</t>
  </si>
  <si>
    <t>GME $5m Pool</t>
  </si>
  <si>
    <t>State Hospital UPL - Inpatient</t>
  </si>
  <si>
    <t>State Hospital UPL - Outpatient</t>
  </si>
  <si>
    <t xml:space="preserve">Major Teaching - Hemophilia </t>
  </si>
  <si>
    <t>Small Rural Hospital - Inpatient</t>
  </si>
  <si>
    <t>Small Rural Hospital - Outpatient</t>
  </si>
  <si>
    <t>NSNR UPL - Inpatient</t>
  </si>
  <si>
    <t>GME Portion of Capitated Days</t>
  </si>
  <si>
    <t>Outliers</t>
  </si>
  <si>
    <t>Community Hospital Pool</t>
  </si>
  <si>
    <t>High Medicaid DSH</t>
  </si>
  <si>
    <t>OBH CEAS</t>
  </si>
  <si>
    <t>MHERE</t>
  </si>
  <si>
    <t xml:space="preserve">AMERICAN LEGION HOSPITAL INC </t>
  </si>
  <si>
    <t xml:space="preserve">BEAUREGARD MEMORIAL HOSPITAL </t>
  </si>
  <si>
    <t xml:space="preserve">BYRD REGIONAL HOSPITAL       </t>
  </si>
  <si>
    <t xml:space="preserve">CENTRAL LOUISIANA STATE HOSP </t>
  </si>
  <si>
    <t>CHARITY HOSPITAL &amp; MEDICAL CE</t>
  </si>
  <si>
    <t xml:space="preserve">CHILDRENS HOSPITAL-N ORLEANS </t>
  </si>
  <si>
    <t>CHRISTUS SCHUMPERT HEALTH SYS</t>
  </si>
  <si>
    <t xml:space="preserve">CHRISTUS ST PATRICK HOSPITAL </t>
  </si>
  <si>
    <t xml:space="preserve">COMMUNITY CARE HOSPITAL      </t>
  </si>
  <si>
    <t xml:space="preserve">COMMUNITY REHAB HOSP LLC     </t>
  </si>
  <si>
    <t xml:space="preserve">DAUTERIVE HOSPITAL           </t>
  </si>
  <si>
    <t xml:space="preserve">DR W O MOSS REGIONAL MED CTR </t>
  </si>
  <si>
    <t xml:space="preserve">E A CONWAY MEDICAL CENTER    </t>
  </si>
  <si>
    <t xml:space="preserve">EARL K LONG MEDICAL CENTER   </t>
  </si>
  <si>
    <t xml:space="preserve">EAST JEFFERSON GENERAL HOSP  </t>
  </si>
  <si>
    <t xml:space="preserve">HUEY P LONG MEDICAL CENTER   </t>
  </si>
  <si>
    <t xml:space="preserve">LAFAYETTE GENERAL MED CENTER </t>
  </si>
  <si>
    <t>LAFAYETTE GENERAL DPP</t>
  </si>
  <si>
    <t xml:space="preserve">LAKE CHARLES MEMORIAL HOSP   </t>
  </si>
  <si>
    <t xml:space="preserve">LALLIE KEMP REGIONAL MED CTR </t>
  </si>
  <si>
    <t>LSU HEALTH SCIENCES CENTER SH</t>
  </si>
  <si>
    <t xml:space="preserve">MINDEN MEDICAL CENTER        </t>
  </si>
  <si>
    <t xml:space="preserve">OCHSNER BAPTIST MED CTR LLC  </t>
  </si>
  <si>
    <t xml:space="preserve">OCHSNER FOUNDATION HOSPITAL  </t>
  </si>
  <si>
    <t xml:space="preserve">OCHSNER MEDICAL CENTER       </t>
  </si>
  <si>
    <t xml:space="preserve">OCHSNER MEDICAL CENTER BATON </t>
  </si>
  <si>
    <t xml:space="preserve">RAPIDES REGIONAL MED CENTER  </t>
  </si>
  <si>
    <t xml:space="preserve">RIVER OAKS HOSPITAL          </t>
  </si>
  <si>
    <t xml:space="preserve">RIVER PARISHES HOSPITAL      </t>
  </si>
  <si>
    <t xml:space="preserve">SAVOY MEDICAL CENTER         </t>
  </si>
  <si>
    <t xml:space="preserve">SOUTH CAMERON MEMORIAL HOSP  </t>
  </si>
  <si>
    <t>SOUTHEAST LA ST HOSP/UNDER 21</t>
  </si>
  <si>
    <t>THE REGIONAL MEDICAL CENTER O</t>
  </si>
  <si>
    <t xml:space="preserve">TOURO INFIRMARY              </t>
  </si>
  <si>
    <t xml:space="preserve">UNIVERSITY MED CTR-LAFAYETTE </t>
  </si>
  <si>
    <t>WASHINGTON-ST TAMM REG MED CT</t>
  </si>
  <si>
    <t xml:space="preserve">WEST JEFFERSON MEDICAL CTR   </t>
  </si>
  <si>
    <t xml:space="preserve">WOMANS HOSPITAL-BATON ROUGE  </t>
  </si>
  <si>
    <t>WOMENS &amp; CHILDRENS HOSPITAL L</t>
  </si>
  <si>
    <t>Disporportionate Share Payments</t>
  </si>
  <si>
    <t>NSNR UPL - Outpatient</t>
  </si>
  <si>
    <t>PPP UPL - Inpatient</t>
  </si>
  <si>
    <t>PPP CEAs</t>
  </si>
  <si>
    <t>FFY 12 recoupment due to provider opting out of DSH</t>
  </si>
  <si>
    <t>OBH CEA's</t>
  </si>
  <si>
    <t>CPE's Paid</t>
  </si>
  <si>
    <t xml:space="preserve">LINCCA </t>
  </si>
  <si>
    <t xml:space="preserve">CHRISTUS HEALTH SHREVEPORT   </t>
  </si>
  <si>
    <t xml:space="preserve">CROSSROADS REGIONAL HOSPITAL </t>
  </si>
  <si>
    <t xml:space="preserve">LANE REGIONAL MEDICAL CENTER </t>
  </si>
  <si>
    <t xml:space="preserve">LIBERTY HEALTHCARE SYSTEMS   </t>
  </si>
  <si>
    <t xml:space="preserve">SLIDELL MEMORIAL HOSPITAL    </t>
  </si>
  <si>
    <t xml:space="preserve">ST FRANCIS MEDICAL CENTER    </t>
  </si>
  <si>
    <t xml:space="preserve">ST TAMMANY PARISH HOSPITAL   </t>
  </si>
  <si>
    <t xml:space="preserve">WILLIS-KNIGHTON MEDICAL CENT </t>
  </si>
  <si>
    <t>PPP UPL - Outpatient</t>
  </si>
  <si>
    <t>Full Medicaid Pricing</t>
  </si>
  <si>
    <t>ABBEVILLE GENERAL</t>
  </si>
  <si>
    <t>ABROM KAPLAN</t>
  </si>
  <si>
    <t>ACADIA - ST.LANDRY</t>
  </si>
  <si>
    <t>ASSUMPTION COMMUNITY HOSP</t>
  </si>
  <si>
    <t>AVOYELLES COMMUNITY HOSP</t>
  </si>
  <si>
    <t>BEAUREGARD MEMORIAL</t>
  </si>
  <si>
    <t>BUNKIE GENERAL</t>
  </si>
  <si>
    <t>CALDWELL MEMORIAL</t>
  </si>
  <si>
    <t>COUSHATTA HEALTHCARE CENTER</t>
  </si>
  <si>
    <t>DEQUINCY MEMORIAL</t>
  </si>
  <si>
    <t>DESOTO GENERAL HOSPITAL</t>
  </si>
  <si>
    <t>EAST CARROLL PARISH HOSP</t>
  </si>
  <si>
    <t>HOMER MEMORIAL</t>
  </si>
  <si>
    <t>HOOD MEMORIAL</t>
  </si>
  <si>
    <t>JENNINGS AMERICAN LEGION</t>
  </si>
  <si>
    <t>LADY OF THE SEA HOSPITAL</t>
  </si>
  <si>
    <t xml:space="preserve">LAKE AREA MEDICAL CENTER     </t>
  </si>
  <si>
    <t xml:space="preserve">LASALLE GENERAL </t>
  </si>
  <si>
    <t>NATCHITOCHES PARISH HOSP</t>
  </si>
  <si>
    <t>NORTH CADDO MEMORIAL HOSP</t>
  </si>
  <si>
    <t>OAKDALE COMMUNITY HOSP</t>
  </si>
  <si>
    <t>OCHSNER ST. ANNE HOSP</t>
  </si>
  <si>
    <t>PARISH OF JACKSON</t>
  </si>
  <si>
    <t>POINTE COUPEE GENERAL</t>
  </si>
  <si>
    <t>PREVOST MEMORIAL HOSP</t>
  </si>
  <si>
    <t>REEVES MEMORIAL (TRI-WARD)</t>
  </si>
  <si>
    <t>RIVERLAND MEDICAL CTR</t>
  </si>
  <si>
    <t>RIVERSIDE MEDICAL CENTER</t>
  </si>
  <si>
    <t>SABINE MEDICAL CENTER</t>
  </si>
  <si>
    <t xml:space="preserve">ST ELIZABETH HOSPITAL        </t>
  </si>
  <si>
    <t xml:space="preserve">UNIVERSITY HEALTH CONWAY     </t>
  </si>
  <si>
    <t xml:space="preserve">UNIVERSITY HEALTH SHREVEPORT </t>
  </si>
  <si>
    <t>WEST FELICIANA PARISH HOSPITAL</t>
  </si>
  <si>
    <t>ACADIA-ST LANDRY</t>
  </si>
  <si>
    <t>ACADIA VERMILLION</t>
  </si>
  <si>
    <t xml:space="preserve">AVOYELLES HOSPITAL           </t>
  </si>
  <si>
    <t>CALDWELL MEDICAL CENTER</t>
  </si>
  <si>
    <t>CITIZEN MEDICAL CENTER</t>
  </si>
  <si>
    <t>COUSHATTA HEALTHCARE CTR</t>
  </si>
  <si>
    <t>DEQUINCY MEMORIAL HOSP</t>
  </si>
  <si>
    <t>DESOTO GENERAL HOSP</t>
  </si>
  <si>
    <t>HOMER MEDICAL CENTER</t>
  </si>
  <si>
    <t xml:space="preserve">HOOD MEMORIAL </t>
  </si>
  <si>
    <t>MADISON PARISH HOSP</t>
  </si>
  <si>
    <t xml:space="preserve">NEW ORLEANS EAST HOSPITAL    </t>
  </si>
  <si>
    <t xml:space="preserve">OAKDALE COMMUNITY HOSPITAL   </t>
  </si>
  <si>
    <t>OCHSNER ST ANNE HOSP</t>
  </si>
  <si>
    <t>SOUTH CAMERON MEMORIAL</t>
  </si>
  <si>
    <t>SPRINGHILL MEDICAL CTR</t>
  </si>
  <si>
    <t>ST BERNARD PARISH HOSP</t>
  </si>
  <si>
    <t>ST CHARLES PARISH HOSP</t>
  </si>
  <si>
    <t>ST HELENA PARISH HOSP</t>
  </si>
  <si>
    <t>ST JAMES PARISH HOSP</t>
  </si>
  <si>
    <t>ST MARTIN HOSPIAL</t>
  </si>
  <si>
    <t>UNION GENERAL HOSP</t>
  </si>
  <si>
    <t>WINN PARISH HOSP</t>
  </si>
  <si>
    <t>Service Type</t>
  </si>
  <si>
    <t>Medicaid IP</t>
  </si>
  <si>
    <t>Medicaid OP</t>
  </si>
  <si>
    <t>CY2013</t>
  </si>
  <si>
    <t>Erin's table</t>
  </si>
  <si>
    <t>B&amp;A compiled</t>
  </si>
  <si>
    <t>sum of the two</t>
  </si>
  <si>
    <t>All</t>
  </si>
  <si>
    <t>Total IP Cases or OP Svcs</t>
  </si>
  <si>
    <t>Peer Group on IP Report</t>
  </si>
  <si>
    <t>days</t>
  </si>
  <si>
    <t>cost_final</t>
  </si>
  <si>
    <t>amt_recvd</t>
  </si>
  <si>
    <t>N</t>
  </si>
  <si>
    <t>clp_bill_prov_id_fnl</t>
  </si>
  <si>
    <t>hospital_name</t>
  </si>
  <si>
    <t>hospital_type</t>
  </si>
  <si>
    <t>Uninsured IP</t>
  </si>
  <si>
    <t>NORTHOAKS REHAB HOSPITAL LLC</t>
  </si>
  <si>
    <t>CY2012</t>
  </si>
  <si>
    <t>Cost Settlement Dollars 
(at 100%)</t>
  </si>
  <si>
    <t>Supplemental Pmts excl Cost Settlements</t>
  </si>
  <si>
    <t>Final Supplemental Payments</t>
  </si>
  <si>
    <t>CY2014</t>
  </si>
  <si>
    <t>CY2015</t>
  </si>
  <si>
    <t>num_dtl_lines</t>
  </si>
  <si>
    <t>AMT_RECVD</t>
  </si>
  <si>
    <t>Uninsured OP</t>
  </si>
  <si>
    <t>LAFAYETTE GEN SURGICAL HOSP</t>
  </si>
  <si>
    <t>Traditional/Shared</t>
  </si>
  <si>
    <t>Aetna</t>
  </si>
  <si>
    <t>Amerigroup</t>
  </si>
  <si>
    <t>Caritas</t>
  </si>
  <si>
    <t>LHC</t>
  </si>
  <si>
    <t>UHC</t>
  </si>
  <si>
    <t>AmeriHealth Mercy LaCARE</t>
  </si>
  <si>
    <t>Inpatient</t>
  </si>
  <si>
    <t>Outpatient</t>
  </si>
  <si>
    <t>Completed</t>
  </si>
  <si>
    <t>Total All</t>
  </si>
  <si>
    <t>Amount Due Provider (DHH)</t>
  </si>
  <si>
    <t>x</t>
  </si>
  <si>
    <t>Used 09/30/2014 report; there is also a cost report for 12/31/2014</t>
  </si>
  <si>
    <t>Used 09/30/2014 report; there is also a cost report for 05/31/2014</t>
  </si>
  <si>
    <t>Used 09/30/2015 report; there is also a cost report for 12/31/2015</t>
  </si>
  <si>
    <t>Used 08/31/2015 report; there is also a cost report for 01/31/2015</t>
  </si>
  <si>
    <t>Used 05/31/2015 report; there is also a cost report for 09/30/2015</t>
  </si>
  <si>
    <t>Cost Settlements for Hospital Year Ends in 2015</t>
  </si>
  <si>
    <t>Values Shown Represent Total Settlement (not 50% or 75% done when in Partial status)</t>
  </si>
  <si>
    <t>Cost Settlements for Hospital Year Ends in 2014</t>
  </si>
  <si>
    <t>B&amp;A is still</t>
  </si>
  <si>
    <t xml:space="preserve">in the process </t>
  </si>
  <si>
    <t>of compiling</t>
  </si>
  <si>
    <t>Total Supplemental Payments</t>
  </si>
  <si>
    <t>Claims + Supplemental Payments</t>
  </si>
  <si>
    <t>Payment-to-Cost Claims Pmts Only</t>
  </si>
  <si>
    <t>Total Claims-Based Payments</t>
  </si>
  <si>
    <t>Payment-to-Cost All Payments</t>
  </si>
  <si>
    <t>PPP Hospital Medicaid and Uninsured Data</t>
  </si>
  <si>
    <t>For Entire Period Service Dates CY 2012 - 2015</t>
  </si>
  <si>
    <t>For hospitals submitting, uninsured data provided begins July 1, 2013</t>
  </si>
  <si>
    <t>Medicaid Data Provided by Mercer (from LDH data warehouse)</t>
  </si>
  <si>
    <t>Uninsured Data Submitted from Each Hospital (xx participating hospitals)</t>
  </si>
  <si>
    <t>All Acute</t>
  </si>
  <si>
    <t>All Non-Acute</t>
  </si>
  <si>
    <t>All Psychiatric</t>
  </si>
  <si>
    <t>Non-Rural DPP, Rural DPP,          FS Psychiatric, State FS Psych</t>
  </si>
  <si>
    <t>State Owned</t>
  </si>
  <si>
    <t>CY 2012</t>
  </si>
  <si>
    <t>CY 2013</t>
  </si>
  <si>
    <t>CY 2014</t>
  </si>
  <si>
    <t>CY 2015</t>
  </si>
  <si>
    <t>Distribution of Inpatient and Outpatient Cost, by Peer Group, CY 2014</t>
  </si>
  <si>
    <t>Pct of Total</t>
  </si>
  <si>
    <t>Percent of Costs</t>
  </si>
  <si>
    <t>All Peer Groups</t>
  </si>
  <si>
    <t>Non-Teach &lt; 58 beds</t>
  </si>
  <si>
    <t>Non-Teach 58-138 beds</t>
  </si>
  <si>
    <t>Non-Teach &gt; 138 beds</t>
  </si>
  <si>
    <t>State-Owned (non-psych)</t>
  </si>
  <si>
    <t>All Peer Groups ($2.35B)</t>
  </si>
  <si>
    <t>Major Teaching ($1.42B)</t>
  </si>
  <si>
    <t>Minor Teaching ($27M)</t>
  </si>
  <si>
    <t>Non-Teach &lt; 58 beds ($25M)</t>
  </si>
  <si>
    <t>Non-Teach 58-138 beds ($72M)</t>
  </si>
  <si>
    <t>Non-Teach &gt; 138 beds ($464M)</t>
  </si>
  <si>
    <t>Rural ($179M)</t>
  </si>
  <si>
    <t>State-Owned (non-psych) ($27M)</t>
  </si>
  <si>
    <t>LTAC ($10M)</t>
  </si>
  <si>
    <t>All Psychiatric ($125M)</t>
  </si>
  <si>
    <t>Exhibit 1</t>
  </si>
  <si>
    <t>Distribution of Inpatient and Outpatient Cost, by Peer Group, CY 2015</t>
  </si>
  <si>
    <t>All Peer Groups ($2.28B)</t>
  </si>
  <si>
    <t>Major Teaching ($1.39B)</t>
  </si>
  <si>
    <t>Minor Teaching ($25M)</t>
  </si>
  <si>
    <t>Non-Teach &lt; 58 beds ($22M)</t>
  </si>
  <si>
    <t>Non-Teach 58-138 beds ($95M)</t>
  </si>
  <si>
    <t>Non-Teach &gt; 138 beds ($427M)</t>
  </si>
  <si>
    <t>Rural ($175M)</t>
  </si>
  <si>
    <t>State-Owned (non-psych) ($26M)</t>
  </si>
  <si>
    <t>LTAC ($9M)</t>
  </si>
  <si>
    <t>All Psychiatric ($110M)</t>
  </si>
  <si>
    <t>Exhibit 2</t>
  </si>
  <si>
    <t>Distribution of Medicaid Claims-Based and Supplemental Payments, by Peer Group, CY 2014</t>
  </si>
  <si>
    <t>Distribution of Medicaid Claims-Based and Supplemental Payments, by Peer Group, CY 2015</t>
  </si>
  <si>
    <t>Percent of Payments</t>
  </si>
  <si>
    <t>Claims-Based Pct</t>
  </si>
  <si>
    <t>Supplemental Pct</t>
  </si>
  <si>
    <t>Claims-Based Amt</t>
  </si>
  <si>
    <t>Supplemental Amt</t>
  </si>
  <si>
    <t>All Peer Groups ($2.54B)</t>
  </si>
  <si>
    <t>Major Teaching ($1.71B)</t>
  </si>
  <si>
    <t>Minor Teaching ($71M)</t>
  </si>
  <si>
    <t>Non-Teach &lt; 58 beds ($10M)</t>
  </si>
  <si>
    <t>Non-Teach 58-138 beds ($28M)</t>
  </si>
  <si>
    <t>Non-Teach &gt; 138 beds ($366M)</t>
  </si>
  <si>
    <t>Rural ($223M)</t>
  </si>
  <si>
    <t>State-Owned (non-psych) ($20M)</t>
  </si>
  <si>
    <t>LTAC ($5M)</t>
  </si>
  <si>
    <t>All Psychiatric ($120M)</t>
  </si>
  <si>
    <t>All Peer Groups ($2.84B)</t>
  </si>
  <si>
    <t>Major Teaching ($2.00B)</t>
  </si>
  <si>
    <t>Minor Teaching ($58M)</t>
  </si>
  <si>
    <t>Non-Teach 58-138 beds ($71M)</t>
  </si>
  <si>
    <t>Non-Teach &gt; 138 beds ($326M)</t>
  </si>
  <si>
    <t>Rural ($207M)</t>
  </si>
  <si>
    <t>State-Owned (non-psych) ($24M)</t>
  </si>
  <si>
    <t>LTAC ($6M)</t>
  </si>
  <si>
    <t>All Psychiatric ($135M)</t>
  </si>
  <si>
    <t>Exhibit 3</t>
  </si>
  <si>
    <t>Payment-to-Cost Ratios: Claims-Based Payment only and with Supp. Payments, by Peer Group, CY 2014</t>
  </si>
  <si>
    <t>Payment-to-Cost Ratios: Claims-Based Payment only and with Supp. Payments, by Peer Group, CY 2015</t>
  </si>
  <si>
    <t>Pay-to-Cost Claims Pmts Only</t>
  </si>
  <si>
    <t>Pay-to-Cost Supplemental Pmts</t>
  </si>
  <si>
    <t>Note:  Overall payment-to-cost for Minor Teaching = 232.3%</t>
  </si>
  <si>
    <t>Note:  Overall payment-to-cost for Minor Teaching = 226.2%</t>
  </si>
  <si>
    <t>BATON ROUGE GENERAL, BATON ROUGE DPP</t>
  </si>
  <si>
    <t>BRENTWOOD BEHAVIORAL-SHREVEPORT</t>
  </si>
  <si>
    <t>CHILDRENS HOSPITAL, CHILDRENS DPP</t>
  </si>
  <si>
    <t>LAFAYETTE GENERAL MEDICAL CENTER</t>
  </si>
  <si>
    <t>LAKE CHARLES MEMORIAL HOSPITAL</t>
  </si>
  <si>
    <t>NORTH OAKS MEDICAL CENTER</t>
  </si>
  <si>
    <t>OCHSNER MEDICAL CENTER - BATON ROUGE</t>
  </si>
  <si>
    <t>OCHSNER MEDICAL CENTER - KENNER  LLC</t>
  </si>
  <si>
    <t>RAPIDES REGIONAL MEDICAL CENTER</t>
  </si>
  <si>
    <t>ST. FRANCIS MEDICAL CENTER</t>
  </si>
  <si>
    <t>TULANE UNIVERSITY HOSPITAL &amp; CLINICS</t>
  </si>
  <si>
    <t>WOMANS HOSPITAL</t>
  </si>
  <si>
    <t>WOMENS AND CHILDRENS</t>
  </si>
  <si>
    <t>BEACON BEHAVIORAL HOSPITAL N.O. INC</t>
  </si>
  <si>
    <t>BEAUREGARD MEMORIAL HOSPITAL  INC.</t>
  </si>
  <si>
    <t>CHRISTUS COUSHATTA HEALTH CARE CENTER</t>
  </si>
  <si>
    <t>CHRISTUS SCHUMPERT MEDICAL CENTER</t>
  </si>
  <si>
    <t>CHRISTUS ST. FRANCES CABRINI HOSPITAL</t>
  </si>
  <si>
    <t>CHRISTUS ST. PATRICK HOSPITAL</t>
  </si>
  <si>
    <t>EAST JEFFERSON GENERAL HOSPITAL</t>
  </si>
  <si>
    <t>GLENWOOD REGIONAL MEDICAL CENTER</t>
  </si>
  <si>
    <t>IBERIA MEDICAL CENTER</t>
  </si>
  <si>
    <t>JENNINGS AMERICAN LEGION HOSPITAL</t>
  </si>
  <si>
    <t>LAKEVIEW REGIONAL MEDICAL CENTER</t>
  </si>
  <si>
    <t>LALLIE KEMP REG. MEDICAL CENTER</t>
  </si>
  <si>
    <t>NATCHITOCHES REGIONAL MEDICAL CENTER</t>
  </si>
  <si>
    <t>NORTH CADDO MEDICAL CENTER</t>
  </si>
  <si>
    <t>NORTHERN LOUISIANA MEDICAL CENTER</t>
  </si>
  <si>
    <t>OCHSNER MEDICAL CENTER -NORTH SHORE</t>
  </si>
  <si>
    <t>OUR LADY OF LOURDES REG. MED. CTR.</t>
  </si>
  <si>
    <t>OUR LADY OF THE ANGELS</t>
  </si>
  <si>
    <t>SAVOY MEDICAL MANAGEMENT GROUP  INC.</t>
  </si>
  <si>
    <t>SEASIDE BEHAVIORAL CENTER LLC</t>
  </si>
  <si>
    <t>SEASIDE HEALTH SYSTEMS</t>
  </si>
  <si>
    <t>ST. BERNARD PARISH HOSPITAL</t>
  </si>
  <si>
    <t>ST. CHARLES PARISH HOSPITAL</t>
  </si>
  <si>
    <t>ST. JAMES PARISH HOSPITAL</t>
  </si>
  <si>
    <t>ST. TAMMANY PARISH HOSPITAL</t>
  </si>
  <si>
    <t>TERREBONNE GENERAL MEDICAL CENTER</t>
  </si>
  <si>
    <t>THIBODAUX REGIONAL MEDICAL CTR</t>
  </si>
  <si>
    <t>UNIVERSITY HOSPITAL AND CLINICS</t>
  </si>
  <si>
    <t>WEST CALCASIEU-CAMERON HOSPITAL</t>
  </si>
  <si>
    <t>WILLIS-KNIGHTON BOSSIER</t>
  </si>
  <si>
    <t>Abbeville General Hospital</t>
  </si>
  <si>
    <t>Acadia General Hospital</t>
  </si>
  <si>
    <t>Bienville Medical Center</t>
  </si>
  <si>
    <t>Heart Hospital of Lafayette</t>
  </si>
  <si>
    <t>Lafayette General Surgical Hospital</t>
  </si>
  <si>
    <t>North Oaks Rehabilitation Hospital</t>
  </si>
  <si>
    <t>St. Charles Parish Hospital-Inpatient Psychiatric</t>
  </si>
  <si>
    <t>St. Martin Hospital</t>
  </si>
  <si>
    <t>Willis Knighton Behavioral Medicine</t>
  </si>
  <si>
    <t>Listing of Hospitals Participating in Uninsured Claims Survey</t>
  </si>
  <si>
    <t>Volun- tary</t>
  </si>
  <si>
    <t>V</t>
  </si>
  <si>
    <t>Submissions</t>
  </si>
  <si>
    <t>Inpatient Uninsured</t>
  </si>
  <si>
    <t>Outpatient Uninsured</t>
  </si>
  <si>
    <t>Data Usable in Costing</t>
  </si>
  <si>
    <t>Data Usable in Grouping</t>
  </si>
  <si>
    <t>OCHSNER CLINIC FOUNDATION</t>
  </si>
  <si>
    <t>OUR LADY OF THE LAKE RMC (and DPP)</t>
  </si>
  <si>
    <t>UNIVERSITY MEDICAL CENTER (and DPP)</t>
  </si>
  <si>
    <t>Claiborne Memorial Medical Center</t>
  </si>
  <si>
    <t>LEONARD J. CHABERT MED. CTR.</t>
  </si>
  <si>
    <t>OCHSNER St. Anne General Hospital</t>
  </si>
  <si>
    <t>OUR LADY OF THE LAKE ASCENSION COMM</t>
  </si>
  <si>
    <t>OPELOUSAS GENERAL HOSPITAL (and DPP)</t>
  </si>
  <si>
    <t>SERENITY SPRINGS SPECIALTY HOSP</t>
  </si>
  <si>
    <t>Notes on Data</t>
  </si>
  <si>
    <t>**This exhibit still under construction.**</t>
  </si>
  <si>
    <t>Exhibit 4</t>
  </si>
  <si>
    <t>Schedule of Supplemental Payments Made by LDH, by Year</t>
  </si>
  <si>
    <t>Data provided by LDH to Burns &amp; Associates</t>
  </si>
  <si>
    <t>DSH: State Hospital</t>
  </si>
  <si>
    <t>DSH: Community Hospital Pool</t>
  </si>
  <si>
    <t>DSH: High Medicaid</t>
  </si>
  <si>
    <t>DSH: MHERE</t>
  </si>
  <si>
    <t>including closed hospitals</t>
  </si>
  <si>
    <t>DSH: PPP CEAs</t>
  </si>
  <si>
    <t>DSH: OBH CEAs</t>
  </si>
  <si>
    <t>DSH: CPEs Paid</t>
  </si>
  <si>
    <t>DSH: LINCCA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</si>
</sst>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%"/>
    <numFmt numFmtId="167" formatCode="0.000"/>
    <numFmt numFmtId="168" formatCode="_(&quot;$&quot;* #,##0_);_(&quot;$&quot;* \(#,##0\);_(&quot;$&quot;* &quot;-&quot;??_);_(@_)"/>
    <numFmt numFmtId="171" formatCode="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2"/>
    </font>
    <font>
      <b/>
      <i/>
      <sz val="10"/>
      <color theme="1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Arial"/>
      <family val="2"/>
    </font>
    <font>
      <sz val="10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auto="1"/>
      </bottom>
      <diagonal/>
    </border>
    <border>
      <left/>
      <right style="thin">
        <color indexed="64"/>
      </right>
      <top style="thick">
        <color indexed="64"/>
      </top>
      <bottom style="hair">
        <color auto="1"/>
      </bottom>
      <diagonal/>
    </border>
    <border>
      <left style="thin">
        <color indexed="64"/>
      </left>
      <right/>
      <top style="thick">
        <color indexed="64"/>
      </top>
      <bottom style="hair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5" fillId="0" borderId="0"/>
    <xf numFmtId="0" fontId="21" fillId="0" borderId="0"/>
    <xf numFmtId="0" fontId="2" fillId="0" borderId="0"/>
  </cellStyleXfs>
  <cellXfs count="6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/>
    <xf numFmtId="164" fontId="4" fillId="0" borderId="0" xfId="0" applyNumberFormat="1" applyFont="1"/>
    <xf numFmtId="0" fontId="4" fillId="0" borderId="0" xfId="0" applyFont="1" applyFill="1"/>
    <xf numFmtId="165" fontId="4" fillId="0" borderId="0" xfId="0" applyNumberFormat="1" applyFont="1" applyFill="1"/>
    <xf numFmtId="9" fontId="4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/>
    </xf>
    <xf numFmtId="165" fontId="6" fillId="0" borderId="4" xfId="0" applyNumberFormat="1" applyFont="1" applyFill="1" applyBorder="1" applyAlignment="1">
      <alignment vertical="top"/>
    </xf>
    <xf numFmtId="9" fontId="6" fillId="0" borderId="4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6" fontId="6" fillId="0" borderId="6" xfId="0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vertical="center"/>
    </xf>
    <xf numFmtId="9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6" fontId="6" fillId="0" borderId="7" xfId="0" applyNumberFormat="1" applyFont="1" applyFill="1" applyBorder="1" applyAlignment="1">
      <alignment vertical="center"/>
    </xf>
    <xf numFmtId="167" fontId="6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/>
    </xf>
    <xf numFmtId="165" fontId="6" fillId="0" borderId="4" xfId="0" applyNumberFormat="1" applyFont="1" applyFill="1" applyBorder="1" applyAlignment="1">
      <alignment vertical="center"/>
    </xf>
    <xf numFmtId="9" fontId="6" fillId="0" borderId="4" xfId="0" applyNumberFormat="1" applyFont="1" applyFill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9" fontId="4" fillId="0" borderId="7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7" fontId="4" fillId="3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7" fontId="4" fillId="0" borderId="9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" fontId="4" fillId="0" borderId="11" xfId="0" applyNumberFormat="1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4" fillId="0" borderId="7" xfId="0" applyNumberFormat="1" applyFont="1" applyBorder="1"/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Fill="1" applyBorder="1"/>
    <xf numFmtId="3" fontId="4" fillId="0" borderId="9" xfId="0" applyNumberFormat="1" applyFont="1" applyBorder="1"/>
    <xf numFmtId="164" fontId="4" fillId="0" borderId="9" xfId="0" applyNumberFormat="1" applyFont="1" applyBorder="1"/>
    <xf numFmtId="1" fontId="4" fillId="0" borderId="9" xfId="0" applyNumberFormat="1" applyFont="1" applyBorder="1"/>
    <xf numFmtId="1" fontId="4" fillId="0" borderId="9" xfId="0" applyNumberFormat="1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9" xfId="0" applyNumberFormat="1" applyFont="1" applyFill="1" applyBorder="1"/>
    <xf numFmtId="3" fontId="4" fillId="0" borderId="9" xfId="0" applyNumberFormat="1" applyFont="1" applyFill="1" applyBorder="1"/>
    <xf numFmtId="164" fontId="4" fillId="0" borderId="9" xfId="0" applyNumberFormat="1" applyFont="1" applyFill="1" applyBorder="1"/>
    <xf numFmtId="3" fontId="4" fillId="0" borderId="0" xfId="0" applyNumberFormat="1" applyFont="1"/>
    <xf numFmtId="0" fontId="5" fillId="0" borderId="0" xfId="0" applyFont="1" applyFill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166" fontId="6" fillId="0" borderId="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1" fontId="4" fillId="0" borderId="9" xfId="0" applyNumberFormat="1" applyFont="1" applyBorder="1" applyAlignment="1">
      <alignment vertical="center"/>
    </xf>
    <xf numFmtId="1" fontId="4" fillId="0" borderId="9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vertical="center"/>
    </xf>
    <xf numFmtId="3" fontId="4" fillId="0" borderId="7" xfId="0" applyNumberFormat="1" applyFont="1" applyBorder="1"/>
    <xf numFmtId="164" fontId="4" fillId="0" borderId="7" xfId="0" applyNumberFormat="1" applyFont="1" applyBorder="1"/>
    <xf numFmtId="1" fontId="7" fillId="0" borderId="9" xfId="0" applyNumberFormat="1" applyFont="1" applyFill="1" applyBorder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42" fontId="4" fillId="0" borderId="0" xfId="0" applyNumberFormat="1" applyFont="1"/>
    <xf numFmtId="42" fontId="4" fillId="0" borderId="17" xfId="1" applyNumberFormat="1" applyFont="1" applyBorder="1"/>
    <xf numFmtId="42" fontId="4" fillId="0" borderId="18" xfId="1" applyNumberFormat="1" applyFont="1" applyBorder="1"/>
    <xf numFmtId="42" fontId="4" fillId="0" borderId="19" xfId="1" applyNumberFormat="1" applyFont="1" applyBorder="1"/>
    <xf numFmtId="42" fontId="4" fillId="0" borderId="20" xfId="1" applyNumberFormat="1" applyFont="1" applyBorder="1"/>
    <xf numFmtId="42" fontId="4" fillId="0" borderId="20" xfId="1" applyNumberFormat="1" applyFont="1" applyFill="1" applyBorder="1"/>
    <xf numFmtId="42" fontId="4" fillId="0" borderId="21" xfId="1" applyNumberFormat="1" applyFont="1" applyBorder="1"/>
    <xf numFmtId="42" fontId="4" fillId="0" borderId="0" xfId="1" applyNumberFormat="1" applyFont="1"/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2" fontId="4" fillId="0" borderId="20" xfId="0" applyNumberFormat="1" applyFont="1" applyBorder="1" applyAlignment="1">
      <alignment horizontal="center"/>
    </xf>
    <xf numFmtId="42" fontId="4" fillId="0" borderId="21" xfId="1" applyNumberFormat="1" applyFont="1" applyBorder="1" applyAlignment="1">
      <alignment horizontal="center" wrapText="1"/>
    </xf>
    <xf numFmtId="42" fontId="4" fillId="0" borderId="20" xfId="1" applyNumberFormat="1" applyFont="1" applyFill="1" applyBorder="1" applyAlignment="1">
      <alignment horizontal="center" wrapText="1"/>
    </xf>
    <xf numFmtId="42" fontId="4" fillId="0" borderId="20" xfId="1" applyNumberFormat="1" applyFont="1" applyFill="1" applyBorder="1" applyAlignment="1">
      <alignment horizontal="center"/>
    </xf>
    <xf numFmtId="42" fontId="4" fillId="0" borderId="20" xfId="1" applyNumberFormat="1" applyFont="1" applyBorder="1" applyAlignment="1">
      <alignment horizontal="center" wrapText="1"/>
    </xf>
    <xf numFmtId="42" fontId="4" fillId="0" borderId="20" xfId="1" applyNumberFormat="1" applyFont="1" applyBorder="1" applyAlignment="1">
      <alignment horizontal="center"/>
    </xf>
    <xf numFmtId="42" fontId="4" fillId="0" borderId="19" xfId="1" applyNumberFormat="1" applyFont="1" applyBorder="1" applyAlignment="1">
      <alignment horizontal="center"/>
    </xf>
    <xf numFmtId="0" fontId="4" fillId="0" borderId="23" xfId="0" applyFont="1" applyBorder="1"/>
    <xf numFmtId="42" fontId="4" fillId="0" borderId="24" xfId="0" applyNumberFormat="1" applyFont="1" applyBorder="1"/>
    <xf numFmtId="42" fontId="4" fillId="0" borderId="25" xfId="1" applyNumberFormat="1" applyFont="1" applyBorder="1"/>
    <xf numFmtId="42" fontId="4" fillId="0" borderId="9" xfId="1" applyNumberFormat="1" applyFont="1" applyFill="1" applyBorder="1"/>
    <xf numFmtId="42" fontId="4" fillId="0" borderId="9" xfId="0" applyNumberFormat="1" applyFont="1" applyFill="1" applyBorder="1"/>
    <xf numFmtId="42" fontId="4" fillId="0" borderId="9" xfId="0" applyNumberFormat="1" applyFont="1" applyBorder="1"/>
    <xf numFmtId="42" fontId="4" fillId="0" borderId="9" xfId="1" applyNumberFormat="1" applyFont="1" applyBorder="1"/>
    <xf numFmtId="42" fontId="4" fillId="0" borderId="26" xfId="1" applyNumberFormat="1" applyFont="1" applyBorder="1"/>
    <xf numFmtId="42" fontId="4" fillId="0" borderId="27" xfId="1" applyNumberFormat="1" applyFont="1" applyBorder="1"/>
    <xf numFmtId="0" fontId="4" fillId="0" borderId="24" xfId="0" applyFont="1" applyBorder="1"/>
    <xf numFmtId="0" fontId="4" fillId="0" borderId="28" xfId="0" applyFont="1" applyBorder="1"/>
    <xf numFmtId="42" fontId="4" fillId="0" borderId="29" xfId="0" applyNumberFormat="1" applyFont="1" applyBorder="1"/>
    <xf numFmtId="42" fontId="4" fillId="0" borderId="30" xfId="1" applyNumberFormat="1" applyFont="1" applyBorder="1"/>
    <xf numFmtId="42" fontId="4" fillId="0" borderId="7" xfId="1" applyNumberFormat="1" applyFont="1" applyFill="1" applyBorder="1"/>
    <xf numFmtId="42" fontId="4" fillId="0" borderId="7" xfId="0" applyNumberFormat="1" applyFont="1" applyFill="1" applyBorder="1"/>
    <xf numFmtId="42" fontId="4" fillId="0" borderId="7" xfId="0" applyNumberFormat="1" applyFont="1" applyBorder="1"/>
    <xf numFmtId="42" fontId="4" fillId="0" borderId="7" xfId="1" applyNumberFormat="1" applyFont="1" applyBorder="1"/>
    <xf numFmtId="42" fontId="4" fillId="0" borderId="31" xfId="1" applyNumberFormat="1" applyFont="1" applyBorder="1"/>
    <xf numFmtId="42" fontId="4" fillId="0" borderId="32" xfId="1" applyNumberFormat="1" applyFont="1" applyBorder="1"/>
    <xf numFmtId="0" fontId="4" fillId="0" borderId="29" xfId="0" applyFont="1" applyBorder="1"/>
    <xf numFmtId="42" fontId="4" fillId="0" borderId="30" xfId="0" applyNumberFormat="1" applyFont="1" applyBorder="1"/>
    <xf numFmtId="42" fontId="4" fillId="0" borderId="0" xfId="0" applyNumberFormat="1" applyFont="1" applyFill="1"/>
    <xf numFmtId="42" fontId="4" fillId="0" borderId="0" xfId="1" applyNumberFormat="1" applyFont="1" applyFill="1"/>
    <xf numFmtId="0" fontId="4" fillId="0" borderId="33" xfId="0" applyFont="1" applyBorder="1"/>
    <xf numFmtId="0" fontId="4" fillId="0" borderId="15" xfId="0" applyFont="1" applyBorder="1"/>
    <xf numFmtId="0" fontId="4" fillId="0" borderId="20" xfId="0" applyFont="1" applyBorder="1" applyAlignment="1">
      <alignment horizontal="center"/>
    </xf>
    <xf numFmtId="42" fontId="4" fillId="0" borderId="36" xfId="1" applyNumberFormat="1" applyFont="1" applyBorder="1"/>
    <xf numFmtId="42" fontId="4" fillId="0" borderId="37" xfId="0" applyNumberFormat="1" applyFont="1" applyBorder="1"/>
    <xf numFmtId="42" fontId="4" fillId="0" borderId="38" xfId="1" applyNumberFormat="1" applyFont="1" applyBorder="1"/>
    <xf numFmtId="42" fontId="4" fillId="0" borderId="31" xfId="0" applyNumberFormat="1" applyFont="1" applyBorder="1"/>
    <xf numFmtId="42" fontId="4" fillId="0" borderId="30" xfId="1" applyNumberFormat="1" applyFont="1" applyFill="1" applyBorder="1"/>
    <xf numFmtId="42" fontId="4" fillId="0" borderId="29" xfId="1" applyNumberFormat="1" applyFont="1" applyFill="1" applyBorder="1"/>
    <xf numFmtId="0" fontId="4" fillId="0" borderId="39" xfId="0" applyFont="1" applyBorder="1"/>
    <xf numFmtId="42" fontId="4" fillId="0" borderId="40" xfId="1" applyNumberFormat="1" applyFont="1" applyBorder="1"/>
    <xf numFmtId="42" fontId="4" fillId="0" borderId="38" xfId="1" applyNumberFormat="1" applyFont="1" applyFill="1" applyBorder="1"/>
    <xf numFmtId="42" fontId="6" fillId="0" borderId="0" xfId="1" applyNumberFormat="1" applyFont="1" applyFill="1"/>
    <xf numFmtId="42" fontId="4" fillId="0" borderId="0" xfId="1" applyNumberFormat="1" applyFont="1" applyBorder="1"/>
    <xf numFmtId="164" fontId="4" fillId="0" borderId="43" xfId="1" applyNumberFormat="1" applyFont="1" applyBorder="1"/>
    <xf numFmtId="164" fontId="4" fillId="0" borderId="19" xfId="1" applyNumberFormat="1" applyFont="1" applyBorder="1"/>
    <xf numFmtId="164" fontId="4" fillId="0" borderId="20" xfId="0" applyNumberFormat="1" applyFont="1" applyBorder="1" applyAlignment="1">
      <alignment horizontal="center"/>
    </xf>
    <xf numFmtId="164" fontId="4" fillId="0" borderId="20" xfId="1" applyNumberFormat="1" applyFont="1" applyBorder="1" applyAlignment="1">
      <alignment horizontal="center" wrapText="1"/>
    </xf>
    <xf numFmtId="164" fontId="4" fillId="0" borderId="20" xfId="1" applyNumberFormat="1" applyFont="1" applyFill="1" applyBorder="1" applyAlignment="1">
      <alignment horizontal="center" wrapText="1"/>
    </xf>
    <xf numFmtId="164" fontId="4" fillId="0" borderId="44" xfId="1" applyNumberFormat="1" applyFont="1" applyFill="1" applyBorder="1" applyAlignment="1">
      <alignment horizontal="center"/>
    </xf>
    <xf numFmtId="164" fontId="4" fillId="0" borderId="45" xfId="1" applyNumberFormat="1" applyFont="1" applyFill="1" applyBorder="1" applyAlignment="1">
      <alignment horizontal="center" wrapText="1"/>
    </xf>
    <xf numFmtId="164" fontId="4" fillId="0" borderId="46" xfId="1" applyNumberFormat="1" applyFont="1" applyFill="1" applyBorder="1" applyAlignment="1">
      <alignment horizontal="center" wrapText="1"/>
    </xf>
    <xf numFmtId="164" fontId="4" fillId="0" borderId="45" xfId="1" applyNumberFormat="1" applyFont="1" applyBorder="1" applyAlignment="1">
      <alignment horizontal="center" wrapText="1"/>
    </xf>
    <xf numFmtId="164" fontId="4" fillId="0" borderId="45" xfId="1" applyNumberFormat="1" applyFont="1" applyBorder="1" applyAlignment="1">
      <alignment horizontal="center"/>
    </xf>
    <xf numFmtId="164" fontId="4" fillId="0" borderId="24" xfId="0" applyNumberFormat="1" applyFont="1" applyBorder="1"/>
    <xf numFmtId="164" fontId="4" fillId="0" borderId="25" xfId="1" applyNumberFormat="1" applyFont="1" applyBorder="1"/>
    <xf numFmtId="164" fontId="4" fillId="0" borderId="9" xfId="1" applyNumberFormat="1" applyFont="1" applyFill="1" applyBorder="1"/>
    <xf numFmtId="164" fontId="4" fillId="0" borderId="26" xfId="1" applyNumberFormat="1" applyFont="1" applyBorder="1"/>
    <xf numFmtId="164" fontId="4" fillId="0" borderId="25" xfId="1" applyNumberFormat="1" applyFont="1" applyFill="1" applyBorder="1"/>
    <xf numFmtId="164" fontId="4" fillId="0" borderId="9" xfId="1" applyNumberFormat="1" applyFont="1" applyBorder="1"/>
    <xf numFmtId="164" fontId="4" fillId="0" borderId="36" xfId="1" applyNumberFormat="1" applyFont="1" applyBorder="1"/>
    <xf numFmtId="164" fontId="4" fillId="0" borderId="23" xfId="1" applyNumberFormat="1" applyFont="1" applyBorder="1"/>
    <xf numFmtId="164" fontId="4" fillId="0" borderId="29" xfId="0" applyNumberFormat="1" applyFont="1" applyBorder="1"/>
    <xf numFmtId="164" fontId="4" fillId="0" borderId="30" xfId="1" applyNumberFormat="1" applyFont="1" applyBorder="1"/>
    <xf numFmtId="164" fontId="4" fillId="0" borderId="7" xfId="1" applyNumberFormat="1" applyFont="1" applyFill="1" applyBorder="1"/>
    <xf numFmtId="164" fontId="4" fillId="0" borderId="7" xfId="0" applyNumberFormat="1" applyFont="1" applyFill="1" applyBorder="1"/>
    <xf numFmtId="164" fontId="4" fillId="0" borderId="31" xfId="1" applyNumberFormat="1" applyFont="1" applyBorder="1"/>
    <xf numFmtId="164" fontId="4" fillId="0" borderId="30" xfId="1" applyNumberFormat="1" applyFont="1" applyFill="1" applyBorder="1"/>
    <xf numFmtId="164" fontId="4" fillId="0" borderId="7" xfId="1" applyNumberFormat="1" applyFont="1" applyBorder="1"/>
    <xf numFmtId="164" fontId="4" fillId="0" borderId="38" xfId="1" applyNumberFormat="1" applyFont="1" applyBorder="1"/>
    <xf numFmtId="164" fontId="4" fillId="0" borderId="28" xfId="1" applyNumberFormat="1" applyFont="1" applyBorder="1"/>
    <xf numFmtId="164" fontId="4" fillId="0" borderId="30" xfId="0" applyNumberFormat="1" applyFont="1" applyBorder="1"/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47" xfId="1" applyNumberFormat="1" applyFont="1" applyFill="1" applyBorder="1"/>
    <xf numFmtId="164" fontId="4" fillId="0" borderId="0" xfId="0" applyNumberFormat="1" applyFont="1" applyFill="1"/>
    <xf numFmtId="0" fontId="4" fillId="0" borderId="48" xfId="0" applyFont="1" applyBorder="1"/>
    <xf numFmtId="0" fontId="4" fillId="0" borderId="41" xfId="0" applyFont="1" applyBorder="1"/>
    <xf numFmtId="42" fontId="4" fillId="0" borderId="49" xfId="0" applyNumberFormat="1" applyFont="1" applyBorder="1"/>
    <xf numFmtId="42" fontId="4" fillId="0" borderId="44" xfId="1" applyNumberFormat="1" applyFont="1" applyBorder="1" applyAlignment="1">
      <alignment horizontal="center" wrapText="1"/>
    </xf>
    <xf numFmtId="42" fontId="4" fillId="0" borderId="50" xfId="1" applyNumberFormat="1" applyFont="1" applyBorder="1" applyAlignment="1">
      <alignment horizontal="center"/>
    </xf>
    <xf numFmtId="42" fontId="4" fillId="0" borderId="44" xfId="1" applyNumberFormat="1" applyFont="1" applyBorder="1" applyAlignment="1">
      <alignment horizontal="center"/>
    </xf>
    <xf numFmtId="42" fontId="4" fillId="0" borderId="45" xfId="1" applyNumberFormat="1" applyFont="1" applyFill="1" applyBorder="1" applyAlignment="1">
      <alignment horizontal="center" wrapText="1"/>
    </xf>
    <xf numFmtId="0" fontId="4" fillId="0" borderId="0" xfId="0" applyFont="1" applyBorder="1"/>
    <xf numFmtId="0" fontId="4" fillId="0" borderId="51" xfId="0" applyFont="1" applyBorder="1"/>
    <xf numFmtId="42" fontId="4" fillId="0" borderId="51" xfId="0" applyNumberFormat="1" applyFont="1" applyBorder="1"/>
    <xf numFmtId="42" fontId="4" fillId="0" borderId="51" xfId="1" applyNumberFormat="1" applyFont="1" applyFill="1" applyBorder="1"/>
    <xf numFmtId="42" fontId="4" fillId="0" borderId="51" xfId="1" applyNumberFormat="1" applyFont="1" applyBorder="1"/>
    <xf numFmtId="42" fontId="4" fillId="0" borderId="37" xfId="1" applyNumberFormat="1" applyFont="1" applyBorder="1"/>
    <xf numFmtId="42" fontId="4" fillId="0" borderId="52" xfId="1" applyNumberFormat="1" applyFont="1" applyBorder="1"/>
    <xf numFmtId="42" fontId="4" fillId="0" borderId="53" xfId="1" applyNumberFormat="1" applyFont="1" applyBorder="1"/>
    <xf numFmtId="0" fontId="4" fillId="0" borderId="7" xfId="0" applyFont="1" applyBorder="1"/>
    <xf numFmtId="42" fontId="4" fillId="0" borderId="28" xfId="1" applyNumberFormat="1" applyFont="1" applyBorder="1"/>
    <xf numFmtId="42" fontId="4" fillId="0" borderId="28" xfId="0" applyNumberFormat="1" applyFont="1" applyBorder="1"/>
    <xf numFmtId="42" fontId="4" fillId="0" borderId="38" xfId="0" applyNumberFormat="1" applyFont="1" applyBorder="1"/>
    <xf numFmtId="0" fontId="4" fillId="0" borderId="4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0" fontId="6" fillId="0" borderId="0" xfId="0" applyFont="1"/>
    <xf numFmtId="1" fontId="4" fillId="0" borderId="0" xfId="0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2" applyFont="1"/>
    <xf numFmtId="3" fontId="6" fillId="0" borderId="59" xfId="2" applyNumberFormat="1" applyFont="1" applyBorder="1" applyAlignment="1">
      <alignment horizontal="center" vertical="top" wrapText="1"/>
    </xf>
    <xf numFmtId="3" fontId="6" fillId="0" borderId="60" xfId="2" applyNumberFormat="1" applyFont="1" applyBorder="1" applyAlignment="1">
      <alignment horizontal="center" vertical="top" wrapText="1"/>
    </xf>
    <xf numFmtId="164" fontId="6" fillId="0" borderId="60" xfId="2" applyNumberFormat="1" applyFont="1" applyBorder="1" applyAlignment="1">
      <alignment horizontal="center" vertical="top" wrapText="1"/>
    </xf>
    <xf numFmtId="164" fontId="6" fillId="0" borderId="60" xfId="2" applyNumberFormat="1" applyFont="1" applyFill="1" applyBorder="1" applyAlignment="1">
      <alignment horizontal="center" vertical="top" wrapText="1"/>
    </xf>
    <xf numFmtId="3" fontId="6" fillId="0" borderId="59" xfId="2" applyNumberFormat="1" applyFont="1" applyFill="1" applyBorder="1" applyAlignment="1">
      <alignment horizontal="center" vertical="top" wrapText="1"/>
    </xf>
    <xf numFmtId="3" fontId="6" fillId="0" borderId="60" xfId="2" applyNumberFormat="1" applyFont="1" applyFill="1" applyBorder="1" applyAlignment="1">
      <alignment horizontal="center" vertical="top" wrapText="1"/>
    </xf>
    <xf numFmtId="0" fontId="6" fillId="0" borderId="61" xfId="2" applyFont="1" applyBorder="1" applyAlignment="1">
      <alignment horizontal="center" vertical="top"/>
    </xf>
    <xf numFmtId="0" fontId="6" fillId="0" borderId="60" xfId="2" applyFont="1" applyBorder="1" applyAlignment="1">
      <alignment horizontal="left" vertical="top"/>
    </xf>
    <xf numFmtId="0" fontId="6" fillId="0" borderId="60" xfId="2" applyFont="1" applyBorder="1" applyAlignment="1">
      <alignment horizontal="center" vertical="top"/>
    </xf>
    <xf numFmtId="3" fontId="6" fillId="0" borderId="0" xfId="2" applyNumberFormat="1" applyFont="1"/>
    <xf numFmtId="164" fontId="6" fillId="0" borderId="0" xfId="2" applyNumberFormat="1" applyFont="1"/>
    <xf numFmtId="164" fontId="6" fillId="0" borderId="0" xfId="2" applyNumberFormat="1" applyFont="1" applyFill="1"/>
    <xf numFmtId="3" fontId="6" fillId="0" borderId="0" xfId="2" applyNumberFormat="1" applyFont="1" applyFill="1"/>
    <xf numFmtId="0" fontId="6" fillId="0" borderId="0" xfId="2" applyFont="1"/>
    <xf numFmtId="0" fontId="4" fillId="0" borderId="61" xfId="2" applyFont="1" applyBorder="1" applyAlignment="1">
      <alignment horizontal="center" vertical="top"/>
    </xf>
    <xf numFmtId="0" fontId="4" fillId="0" borderId="60" xfId="2" applyFont="1" applyBorder="1" applyAlignment="1">
      <alignment horizontal="left" vertical="top"/>
    </xf>
    <xf numFmtId="0" fontId="4" fillId="0" borderId="60" xfId="2" applyFont="1" applyBorder="1" applyAlignment="1">
      <alignment horizontal="center" vertical="top"/>
    </xf>
    <xf numFmtId="3" fontId="4" fillId="0" borderId="0" xfId="2" applyNumberFormat="1" applyFont="1"/>
    <xf numFmtId="164" fontId="4" fillId="0" borderId="0" xfId="2" applyNumberFormat="1" applyFont="1"/>
    <xf numFmtId="164" fontId="4" fillId="0" borderId="0" xfId="2" applyNumberFormat="1" applyFont="1" applyFill="1"/>
    <xf numFmtId="3" fontId="4" fillId="0" borderId="0" xfId="2" applyNumberFormat="1" applyFont="1" applyFill="1"/>
    <xf numFmtId="0" fontId="4" fillId="0" borderId="62" xfId="2" applyFont="1" applyBorder="1" applyAlignment="1">
      <alignment horizontal="center" vertical="top"/>
    </xf>
    <xf numFmtId="0" fontId="4" fillId="0" borderId="62" xfId="2" applyFont="1" applyBorder="1" applyAlignment="1">
      <alignment horizontal="left" vertical="top"/>
    </xf>
    <xf numFmtId="3" fontId="4" fillId="0" borderId="62" xfId="2" applyNumberFormat="1" applyFont="1" applyBorder="1" applyAlignment="1">
      <alignment vertical="top" wrapText="1"/>
    </xf>
    <xf numFmtId="164" fontId="4" fillId="0" borderId="62" xfId="2" applyNumberFormat="1" applyFont="1" applyBorder="1" applyAlignment="1">
      <alignment vertical="top" wrapText="1"/>
    </xf>
    <xf numFmtId="164" fontId="4" fillId="0" borderId="62" xfId="2" applyNumberFormat="1" applyFont="1" applyFill="1" applyBorder="1" applyAlignment="1">
      <alignment vertical="top" wrapText="1"/>
    </xf>
    <xf numFmtId="3" fontId="4" fillId="0" borderId="62" xfId="2" applyNumberFormat="1" applyFont="1" applyFill="1" applyBorder="1" applyAlignment="1">
      <alignment vertical="top" wrapText="1"/>
    </xf>
    <xf numFmtId="0" fontId="4" fillId="0" borderId="63" xfId="2" applyFont="1" applyBorder="1" applyAlignment="1">
      <alignment horizontal="center" vertical="top"/>
    </xf>
    <xf numFmtId="0" fontId="4" fillId="0" borderId="63" xfId="2" applyFont="1" applyBorder="1" applyAlignment="1">
      <alignment horizontal="left" vertical="top"/>
    </xf>
    <xf numFmtId="3" fontId="4" fillId="0" borderId="63" xfId="2" applyNumberFormat="1" applyFont="1" applyBorder="1" applyAlignment="1">
      <alignment vertical="top" wrapText="1"/>
    </xf>
    <xf numFmtId="164" fontId="4" fillId="0" borderId="63" xfId="2" applyNumberFormat="1" applyFont="1" applyBorder="1" applyAlignment="1">
      <alignment vertical="top" wrapText="1"/>
    </xf>
    <xf numFmtId="164" fontId="4" fillId="0" borderId="63" xfId="2" applyNumberFormat="1" applyFont="1" applyFill="1" applyBorder="1" applyAlignment="1">
      <alignment vertical="top" wrapText="1"/>
    </xf>
    <xf numFmtId="3" fontId="4" fillId="0" borderId="63" xfId="2" applyNumberFormat="1" applyFont="1" applyFill="1" applyBorder="1" applyAlignment="1">
      <alignment vertical="top" wrapText="1"/>
    </xf>
    <xf numFmtId="164" fontId="4" fillId="0" borderId="63" xfId="2" applyNumberFormat="1" applyFont="1" applyFill="1" applyBorder="1" applyAlignment="1">
      <alignment vertical="top"/>
    </xf>
    <xf numFmtId="0" fontId="4" fillId="0" borderId="64" xfId="2" applyFont="1" applyBorder="1" applyAlignment="1">
      <alignment horizontal="center" vertical="top"/>
    </xf>
    <xf numFmtId="0" fontId="4" fillId="0" borderId="64" xfId="2" applyFont="1" applyBorder="1" applyAlignment="1">
      <alignment horizontal="left" vertical="top"/>
    </xf>
    <xf numFmtId="3" fontId="4" fillId="0" borderId="64" xfId="2" applyNumberFormat="1" applyFont="1" applyBorder="1" applyAlignment="1">
      <alignment vertical="top" wrapText="1"/>
    </xf>
    <xf numFmtId="164" fontId="4" fillId="0" borderId="64" xfId="2" applyNumberFormat="1" applyFont="1" applyBorder="1" applyAlignment="1">
      <alignment vertical="top" wrapText="1"/>
    </xf>
    <xf numFmtId="164" fontId="4" fillId="0" borderId="64" xfId="2" applyNumberFormat="1" applyFont="1" applyFill="1" applyBorder="1" applyAlignment="1">
      <alignment vertical="top" wrapText="1"/>
    </xf>
    <xf numFmtId="3" fontId="4" fillId="0" borderId="64" xfId="2" applyNumberFormat="1" applyFont="1" applyFill="1" applyBorder="1" applyAlignment="1">
      <alignment vertical="top" wrapText="1"/>
    </xf>
    <xf numFmtId="0" fontId="4" fillId="0" borderId="0" xfId="2" applyFont="1" applyAlignment="1"/>
    <xf numFmtId="0" fontId="4" fillId="0" borderId="0" xfId="2" applyFont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right"/>
    </xf>
    <xf numFmtId="0" fontId="4" fillId="0" borderId="63" xfId="2" applyFont="1" applyBorder="1" applyAlignment="1">
      <alignment horizontal="right" vertical="top"/>
    </xf>
    <xf numFmtId="164" fontId="10" fillId="0" borderId="7" xfId="0" applyNumberFormat="1" applyFont="1" applyBorder="1" applyAlignment="1">
      <alignment horizontal="right" vertical="center" wrapText="1"/>
    </xf>
    <xf numFmtId="42" fontId="4" fillId="0" borderId="44" xfId="1" applyNumberFormat="1" applyFont="1" applyBorder="1"/>
    <xf numFmtId="42" fontId="4" fillId="0" borderId="24" xfId="0" applyNumberFormat="1" applyFont="1" applyBorder="1" applyAlignment="1">
      <alignment horizontal="right"/>
    </xf>
    <xf numFmtId="42" fontId="4" fillId="0" borderId="23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left" vertical="top"/>
    </xf>
    <xf numFmtId="0" fontId="4" fillId="0" borderId="66" xfId="0" applyFont="1" applyBorder="1" applyAlignment="1">
      <alignment horizontal="center" vertical="top"/>
    </xf>
    <xf numFmtId="3" fontId="11" fillId="0" borderId="59" xfId="0" applyNumberFormat="1" applyFont="1" applyFill="1" applyBorder="1" applyAlignment="1">
      <alignment horizontal="center" vertical="top"/>
    </xf>
    <xf numFmtId="164" fontId="11" fillId="0" borderId="59" xfId="0" applyNumberFormat="1" applyFont="1" applyFill="1" applyBorder="1" applyAlignment="1">
      <alignment horizontal="center" vertical="top"/>
    </xf>
    <xf numFmtId="0" fontId="6" fillId="0" borderId="0" xfId="0" applyFont="1" applyAlignment="1"/>
    <xf numFmtId="3" fontId="11" fillId="0" borderId="0" xfId="0" applyNumberFormat="1" applyFont="1" applyFill="1" applyAlignment="1"/>
    <xf numFmtId="164" fontId="11" fillId="0" borderId="66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62" xfId="0" applyFont="1" applyBorder="1" applyAlignment="1">
      <alignment horizontal="center" vertical="top"/>
    </xf>
    <xf numFmtId="0" fontId="4" fillId="0" borderId="62" xfId="0" applyFont="1" applyBorder="1" applyAlignment="1">
      <alignment horizontal="left" vertical="top"/>
    </xf>
    <xf numFmtId="3" fontId="7" fillId="0" borderId="62" xfId="0" applyNumberFormat="1" applyFont="1" applyFill="1" applyBorder="1" applyAlignment="1">
      <alignment vertical="top"/>
    </xf>
    <xf numFmtId="164" fontId="7" fillId="0" borderId="62" xfId="0" applyNumberFormat="1" applyFont="1" applyFill="1" applyBorder="1" applyAlignment="1">
      <alignment vertical="top"/>
    </xf>
    <xf numFmtId="0" fontId="4" fillId="0" borderId="63" xfId="0" applyFont="1" applyBorder="1" applyAlignment="1">
      <alignment horizontal="center" vertical="top"/>
    </xf>
    <xf numFmtId="0" fontId="4" fillId="0" borderId="63" xfId="0" applyFont="1" applyBorder="1" applyAlignment="1">
      <alignment horizontal="left" vertical="top"/>
    </xf>
    <xf numFmtId="3" fontId="7" fillId="0" borderId="63" xfId="0" applyNumberFormat="1" applyFont="1" applyFill="1" applyBorder="1" applyAlignment="1">
      <alignment vertical="top"/>
    </xf>
    <xf numFmtId="164" fontId="7" fillId="0" borderId="63" xfId="0" applyNumberFormat="1" applyFont="1" applyFill="1" applyBorder="1" applyAlignment="1">
      <alignment vertical="top"/>
    </xf>
    <xf numFmtId="0" fontId="4" fillId="5" borderId="63" xfId="0" applyFont="1" applyFill="1" applyBorder="1" applyAlignment="1">
      <alignment horizontal="center" vertical="top"/>
    </xf>
    <xf numFmtId="0" fontId="4" fillId="5" borderId="63" xfId="0" applyFont="1" applyFill="1" applyBorder="1" applyAlignment="1">
      <alignment horizontal="left" vertical="top"/>
    </xf>
    <xf numFmtId="0" fontId="4" fillId="5" borderId="0" xfId="0" applyFont="1" applyFill="1" applyAlignment="1"/>
    <xf numFmtId="0" fontId="4" fillId="0" borderId="64" xfId="0" applyFont="1" applyBorder="1" applyAlignment="1">
      <alignment horizontal="center" vertical="top"/>
    </xf>
    <xf numFmtId="0" fontId="4" fillId="0" borderId="64" xfId="0" applyFont="1" applyBorder="1" applyAlignment="1">
      <alignment horizontal="left" vertical="top"/>
    </xf>
    <xf numFmtId="3" fontId="7" fillId="0" borderId="64" xfId="0" applyNumberFormat="1" applyFont="1" applyFill="1" applyBorder="1" applyAlignment="1">
      <alignment vertical="top"/>
    </xf>
    <xf numFmtId="164" fontId="7" fillId="0" borderId="64" xfId="0" applyNumberFormat="1" applyFont="1" applyFill="1" applyBorder="1" applyAlignment="1">
      <alignment vertical="top"/>
    </xf>
    <xf numFmtId="3" fontId="7" fillId="0" borderId="0" xfId="0" applyNumberFormat="1" applyFont="1" applyFill="1" applyAlignment="1"/>
    <xf numFmtId="164" fontId="7" fillId="0" borderId="0" xfId="0" applyNumberFormat="1" applyFont="1" applyFill="1" applyAlignment="1"/>
    <xf numFmtId="168" fontId="3" fillId="0" borderId="0" xfId="3" applyNumberFormat="1" applyFont="1" applyFill="1" applyAlignment="1">
      <alignment horizontal="center"/>
    </xf>
    <xf numFmtId="168" fontId="3" fillId="0" borderId="0" xfId="3" applyNumberFormat="1" applyFont="1" applyFill="1"/>
    <xf numFmtId="168" fontId="4" fillId="0" borderId="0" xfId="3" applyNumberFormat="1" applyFont="1"/>
    <xf numFmtId="168" fontId="5" fillId="0" borderId="0" xfId="3" applyNumberFormat="1" applyFont="1" applyFill="1" applyAlignment="1">
      <alignment horizontal="center"/>
    </xf>
    <xf numFmtId="168" fontId="5" fillId="0" borderId="0" xfId="3" applyNumberFormat="1" applyFont="1" applyFill="1"/>
    <xf numFmtId="168" fontId="4" fillId="0" borderId="0" xfId="3" applyNumberFormat="1" applyFont="1" applyFill="1" applyAlignment="1">
      <alignment horizontal="center"/>
    </xf>
    <xf numFmtId="168" fontId="4" fillId="0" borderId="0" xfId="3" applyNumberFormat="1" applyFont="1" applyFill="1"/>
    <xf numFmtId="168" fontId="6" fillId="0" borderId="4" xfId="3" applyNumberFormat="1" applyFont="1" applyFill="1" applyBorder="1" applyAlignment="1">
      <alignment horizontal="center" vertical="top" wrapText="1"/>
    </xf>
    <xf numFmtId="168" fontId="6" fillId="0" borderId="4" xfId="3" applyNumberFormat="1" applyFont="1" applyFill="1" applyBorder="1" applyAlignment="1">
      <alignment vertical="top" wrapText="1"/>
    </xf>
    <xf numFmtId="168" fontId="6" fillId="0" borderId="4" xfId="3" applyNumberFormat="1" applyFont="1" applyFill="1" applyBorder="1" applyAlignment="1">
      <alignment horizontal="center" vertical="center" wrapText="1"/>
    </xf>
    <xf numFmtId="168" fontId="6" fillId="0" borderId="4" xfId="3" applyNumberFormat="1" applyFont="1" applyFill="1" applyBorder="1" applyAlignment="1">
      <alignment vertical="center" wrapText="1"/>
    </xf>
    <xf numFmtId="168" fontId="6" fillId="0" borderId="4" xfId="3" applyNumberFormat="1" applyFont="1" applyBorder="1" applyAlignment="1">
      <alignment horizontal="center"/>
    </xf>
    <xf numFmtId="168" fontId="6" fillId="0" borderId="4" xfId="3" applyNumberFormat="1" applyFont="1" applyFill="1" applyBorder="1" applyAlignment="1">
      <alignment horizontal="center" wrapText="1"/>
    </xf>
    <xf numFmtId="168" fontId="12" fillId="0" borderId="4" xfId="3" applyNumberFormat="1" applyFont="1" applyBorder="1" applyAlignment="1">
      <alignment horizontal="center" wrapText="1"/>
    </xf>
    <xf numFmtId="168" fontId="6" fillId="0" borderId="0" xfId="3" applyNumberFormat="1" applyFont="1" applyFill="1" applyBorder="1" applyAlignment="1">
      <alignment horizontal="center" vertical="center" wrapText="1"/>
    </xf>
    <xf numFmtId="168" fontId="6" fillId="0" borderId="0" xfId="3" applyNumberFormat="1" applyFont="1" applyFill="1" applyBorder="1" applyAlignment="1">
      <alignment vertical="center" wrapText="1"/>
    </xf>
    <xf numFmtId="168" fontId="4" fillId="0" borderId="0" xfId="3" applyNumberFormat="1" applyFont="1" applyAlignment="1">
      <alignment vertical="center"/>
    </xf>
    <xf numFmtId="168" fontId="4" fillId="0" borderId="0" xfId="3" applyNumberFormat="1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vertical="center"/>
    </xf>
    <xf numFmtId="168" fontId="4" fillId="0" borderId="0" xfId="3" applyNumberFormat="1" applyFont="1" applyFill="1" applyBorder="1" applyAlignment="1">
      <alignment horizontal="center"/>
    </xf>
    <xf numFmtId="168" fontId="4" fillId="0" borderId="0" xfId="3" applyNumberFormat="1" applyFont="1" applyFill="1" applyBorder="1"/>
    <xf numFmtId="1" fontId="4" fillId="4" borderId="7" xfId="0" applyNumberFormat="1" applyFont="1" applyFill="1" applyBorder="1"/>
    <xf numFmtId="168" fontId="4" fillId="4" borderId="0" xfId="3" applyNumberFormat="1" applyFont="1" applyFill="1" applyBorder="1" applyAlignment="1">
      <alignment horizontal="center"/>
    </xf>
    <xf numFmtId="168" fontId="13" fillId="0" borderId="0" xfId="3" applyNumberFormat="1" applyFont="1"/>
    <xf numFmtId="168" fontId="13" fillId="0" borderId="0" xfId="3" applyNumberFormat="1" applyFont="1" applyFill="1"/>
    <xf numFmtId="1" fontId="4" fillId="4" borderId="9" xfId="0" applyNumberFormat="1" applyFont="1" applyFill="1" applyBorder="1"/>
    <xf numFmtId="0" fontId="6" fillId="0" borderId="8" xfId="0" applyFont="1" applyFill="1" applyBorder="1" applyAlignment="1">
      <alignment vertical="center" wrapText="1"/>
    </xf>
    <xf numFmtId="168" fontId="6" fillId="0" borderId="0" xfId="3" applyNumberFormat="1" applyFont="1" applyFill="1" applyBorder="1" applyAlignment="1">
      <alignment horizontal="center" wrapText="1"/>
    </xf>
    <xf numFmtId="168" fontId="12" fillId="0" borderId="0" xfId="3" applyNumberFormat="1" applyFont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right" vertical="center" wrapText="1"/>
    </xf>
    <xf numFmtId="1" fontId="4" fillId="0" borderId="8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 wrapText="1"/>
    </xf>
    <xf numFmtId="166" fontId="4" fillId="0" borderId="7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4" xfId="0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2" applyFont="1" applyFill="1"/>
    <xf numFmtId="0" fontId="4" fillId="2" borderId="0" xfId="0" applyFont="1" applyFill="1" applyAlignment="1"/>
    <xf numFmtId="0" fontId="3" fillId="10" borderId="0" xfId="0" applyFont="1" applyFill="1" applyAlignment="1">
      <alignment horizontal="left"/>
    </xf>
    <xf numFmtId="0" fontId="3" fillId="10" borderId="0" xfId="0" applyFont="1" applyFill="1"/>
    <xf numFmtId="0" fontId="5" fillId="10" borderId="0" xfId="0" applyFont="1" applyFill="1" applyAlignment="1">
      <alignment horizontal="left"/>
    </xf>
    <xf numFmtId="0" fontId="5" fillId="10" borderId="0" xfId="0" applyFont="1" applyFill="1"/>
    <xf numFmtId="0" fontId="6" fillId="2" borderId="5" xfId="0" applyFont="1" applyFill="1" applyBorder="1" applyAlignment="1">
      <alignment vertical="center" wrapText="1"/>
    </xf>
    <xf numFmtId="0" fontId="6" fillId="2" borderId="6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" fontId="4" fillId="0" borderId="67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4" fillId="0" borderId="7" xfId="2" applyFont="1" applyBorder="1" applyAlignment="1">
      <alignment horizontal="center" vertical="top"/>
    </xf>
    <xf numFmtId="1" fontId="4" fillId="0" borderId="63" xfId="0" applyNumberFormat="1" applyFont="1" applyBorder="1"/>
    <xf numFmtId="0" fontId="4" fillId="0" borderId="7" xfId="0" applyFont="1" applyBorder="1" applyAlignment="1">
      <alignment horizontal="center" vertical="top"/>
    </xf>
    <xf numFmtId="1" fontId="4" fillId="0" borderId="63" xfId="0" applyNumberFormat="1" applyFont="1" applyFill="1" applyBorder="1"/>
    <xf numFmtId="0" fontId="4" fillId="0" borderId="9" xfId="2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1" fontId="4" fillId="0" borderId="63" xfId="0" applyNumberFormat="1" applyFont="1" applyBorder="1" applyAlignment="1">
      <alignment horizontal="center"/>
    </xf>
    <xf numFmtId="0" fontId="4" fillId="0" borderId="9" xfId="2" applyFont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3" fontId="4" fillId="0" borderId="7" xfId="2" applyNumberFormat="1" applyFont="1" applyBorder="1" applyAlignment="1">
      <alignment vertical="top" wrapText="1"/>
    </xf>
    <xf numFmtId="3" fontId="4" fillId="0" borderId="63" xfId="0" applyNumberFormat="1" applyFont="1" applyBorder="1"/>
    <xf numFmtId="3" fontId="7" fillId="0" borderId="7" xfId="0" applyNumberFormat="1" applyFont="1" applyFill="1" applyBorder="1" applyAlignment="1">
      <alignment vertical="top"/>
    </xf>
    <xf numFmtId="3" fontId="4" fillId="0" borderId="9" xfId="2" applyNumberFormat="1" applyFont="1" applyBorder="1" applyAlignment="1">
      <alignment vertical="top" wrapText="1"/>
    </xf>
    <xf numFmtId="3" fontId="7" fillId="0" borderId="9" xfId="0" applyNumberFormat="1" applyFont="1" applyFill="1" applyBorder="1" applyAlignment="1">
      <alignment vertical="top"/>
    </xf>
    <xf numFmtId="164" fontId="4" fillId="0" borderId="7" xfId="2" applyNumberFormat="1" applyFont="1" applyBorder="1" applyAlignment="1">
      <alignment vertical="top" wrapText="1"/>
    </xf>
    <xf numFmtId="164" fontId="4" fillId="0" borderId="63" xfId="0" applyNumberFormat="1" applyFont="1" applyBorder="1"/>
    <xf numFmtId="164" fontId="7" fillId="0" borderId="7" xfId="0" applyNumberFormat="1" applyFont="1" applyFill="1" applyBorder="1" applyAlignment="1">
      <alignment vertical="top"/>
    </xf>
    <xf numFmtId="164" fontId="4" fillId="0" borderId="9" xfId="2" applyNumberFormat="1" applyFont="1" applyBorder="1" applyAlignment="1">
      <alignment vertical="top" wrapText="1"/>
    </xf>
    <xf numFmtId="164" fontId="7" fillId="0" borderId="9" xfId="0" applyNumberFormat="1" applyFont="1" applyFill="1" applyBorder="1" applyAlignment="1">
      <alignment vertical="top"/>
    </xf>
    <xf numFmtId="164" fontId="4" fillId="0" borderId="7" xfId="2" applyNumberFormat="1" applyFont="1" applyFill="1" applyBorder="1" applyAlignment="1">
      <alignment vertical="top" wrapText="1"/>
    </xf>
    <xf numFmtId="164" fontId="4" fillId="0" borderId="9" xfId="2" applyNumberFormat="1" applyFont="1" applyFill="1" applyBorder="1" applyAlignment="1">
      <alignment vertical="top" wrapText="1"/>
    </xf>
    <xf numFmtId="3" fontId="4" fillId="0" borderId="7" xfId="2" applyNumberFormat="1" applyFont="1" applyFill="1" applyBorder="1" applyAlignment="1">
      <alignment vertical="top" wrapText="1"/>
    </xf>
    <xf numFmtId="3" fontId="4" fillId="0" borderId="9" xfId="2" applyNumberFormat="1" applyFont="1" applyFill="1" applyBorder="1" applyAlignment="1">
      <alignment vertical="top" wrapText="1"/>
    </xf>
    <xf numFmtId="164" fontId="4" fillId="0" borderId="9" xfId="2" applyNumberFormat="1" applyFont="1" applyFill="1" applyBorder="1" applyAlignment="1">
      <alignment vertical="top"/>
    </xf>
    <xf numFmtId="0" fontId="4" fillId="0" borderId="7" xfId="2" applyFont="1" applyBorder="1" applyAlignment="1">
      <alignment horizontal="right" vertical="top"/>
    </xf>
    <xf numFmtId="1" fontId="4" fillId="0" borderId="7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/>
    </xf>
    <xf numFmtId="1" fontId="4" fillId="0" borderId="63" xfId="0" applyNumberFormat="1" applyFont="1" applyBorder="1" applyAlignment="1">
      <alignment horizontal="right"/>
    </xf>
    <xf numFmtId="0" fontId="4" fillId="0" borderId="63" xfId="0" applyFont="1" applyBorder="1" applyAlignment="1">
      <alignment horizontal="right" vertical="top"/>
    </xf>
    <xf numFmtId="0" fontId="4" fillId="5" borderId="63" xfId="0" applyFont="1" applyFill="1" applyBorder="1" applyAlignment="1">
      <alignment horizontal="right" vertical="top"/>
    </xf>
    <xf numFmtId="1" fontId="4" fillId="0" borderId="63" xfId="0" applyNumberFormat="1" applyFont="1" applyFill="1" applyBorder="1" applyAlignment="1">
      <alignment horizontal="right"/>
    </xf>
    <xf numFmtId="1" fontId="4" fillId="0" borderId="71" xfId="0" applyNumberFormat="1" applyFont="1" applyBorder="1" applyAlignment="1">
      <alignment horizontal="right"/>
    </xf>
    <xf numFmtId="1" fontId="4" fillId="0" borderId="71" xfId="0" applyNumberFormat="1" applyFont="1" applyBorder="1"/>
    <xf numFmtId="1" fontId="4" fillId="0" borderId="71" xfId="0" applyNumberFormat="1" applyFont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3" fontId="4" fillId="0" borderId="71" xfId="0" applyNumberFormat="1" applyFont="1" applyBorder="1"/>
    <xf numFmtId="164" fontId="4" fillId="0" borderId="71" xfId="0" applyNumberFormat="1" applyFont="1" applyBorder="1"/>
    <xf numFmtId="1" fontId="4" fillId="0" borderId="72" xfId="0" applyNumberFormat="1" applyFont="1" applyBorder="1" applyAlignment="1">
      <alignment horizontal="right"/>
    </xf>
    <xf numFmtId="1" fontId="4" fillId="0" borderId="72" xfId="0" applyNumberFormat="1" applyFont="1" applyBorder="1"/>
    <xf numFmtId="1" fontId="4" fillId="0" borderId="72" xfId="0" applyNumberFormat="1" applyFont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3" fontId="4" fillId="0" borderId="72" xfId="0" applyNumberFormat="1" applyFont="1" applyBorder="1"/>
    <xf numFmtId="164" fontId="4" fillId="0" borderId="72" xfId="0" applyNumberFormat="1" applyFont="1" applyBorder="1"/>
    <xf numFmtId="164" fontId="6" fillId="0" borderId="7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7" fillId="3" borderId="9" xfId="0" applyNumberFormat="1" applyFont="1" applyFill="1" applyBorder="1" applyAlignment="1">
      <alignment vertical="top"/>
    </xf>
    <xf numFmtId="164" fontId="7" fillId="3" borderId="9" xfId="0" applyNumberFormat="1" applyFont="1" applyFill="1" applyBorder="1" applyAlignment="1">
      <alignment vertical="top"/>
    </xf>
    <xf numFmtId="3" fontId="4" fillId="3" borderId="9" xfId="2" applyNumberFormat="1" applyFont="1" applyFill="1" applyBorder="1" applyAlignment="1">
      <alignment vertical="top" wrapText="1"/>
    </xf>
    <xf numFmtId="164" fontId="4" fillId="3" borderId="9" xfId="2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166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73" xfId="0" applyNumberFormat="1" applyFont="1" applyBorder="1" applyAlignment="1">
      <alignment vertical="center"/>
    </xf>
    <xf numFmtId="164" fontId="6" fillId="2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70" xfId="0" applyNumberFormat="1" applyFont="1" applyBorder="1" applyAlignment="1">
      <alignment vertical="center"/>
    </xf>
    <xf numFmtId="164" fontId="6" fillId="0" borderId="74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0" borderId="47" xfId="0" applyNumberFormat="1" applyFont="1" applyBorder="1" applyAlignment="1">
      <alignment vertical="center"/>
    </xf>
    <xf numFmtId="164" fontId="6" fillId="0" borderId="75" xfId="0" applyNumberFormat="1" applyFont="1" applyBorder="1" applyAlignment="1">
      <alignment vertical="center"/>
    </xf>
    <xf numFmtId="164" fontId="6" fillId="2" borderId="68" xfId="0" applyNumberFormat="1" applyFont="1" applyFill="1" applyBorder="1" applyAlignment="1">
      <alignment vertical="center"/>
    </xf>
    <xf numFmtId="164" fontId="6" fillId="0" borderId="68" xfId="0" applyNumberFormat="1" applyFont="1" applyBorder="1" applyAlignment="1">
      <alignment vertical="center"/>
    </xf>
    <xf numFmtId="164" fontId="6" fillId="0" borderId="69" xfId="0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164" fontId="4" fillId="0" borderId="73" xfId="0" applyNumberFormat="1" applyFont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70" xfId="0" applyNumberFormat="1" applyFont="1" applyBorder="1" applyAlignment="1">
      <alignment vertical="center"/>
    </xf>
    <xf numFmtId="164" fontId="4" fillId="0" borderId="74" xfId="0" applyNumberFormat="1" applyFont="1" applyBorder="1" applyAlignment="1">
      <alignment vertical="center"/>
    </xf>
    <xf numFmtId="164" fontId="4" fillId="0" borderId="47" xfId="0" applyNumberFormat="1" applyFont="1" applyBorder="1" applyAlignment="1">
      <alignment vertical="center"/>
    </xf>
    <xf numFmtId="164" fontId="4" fillId="0" borderId="75" xfId="0" applyNumberFormat="1" applyFont="1" applyBorder="1" applyAlignment="1">
      <alignment vertical="center"/>
    </xf>
    <xf numFmtId="164" fontId="4" fillId="2" borderId="68" xfId="0" applyNumberFormat="1" applyFont="1" applyFill="1" applyBorder="1" applyAlignment="1">
      <alignment vertical="center"/>
    </xf>
    <xf numFmtId="164" fontId="4" fillId="0" borderId="68" xfId="0" applyNumberFormat="1" applyFont="1" applyBorder="1" applyAlignment="1">
      <alignment vertical="center"/>
    </xf>
    <xf numFmtId="164" fontId="4" fillId="0" borderId="69" xfId="0" applyNumberFormat="1" applyFont="1" applyBorder="1" applyAlignment="1">
      <alignment vertical="center"/>
    </xf>
    <xf numFmtId="1" fontId="4" fillId="0" borderId="6" xfId="0" applyNumberFormat="1" applyFont="1" applyBorder="1"/>
    <xf numFmtId="1" fontId="4" fillId="0" borderId="6" xfId="0" applyNumberFormat="1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168" fontId="6" fillId="0" borderId="4" xfId="3" applyNumberFormat="1" applyFont="1" applyBorder="1" applyAlignment="1">
      <alignment horizontal="center" wrapText="1"/>
    </xf>
    <xf numFmtId="168" fontId="6" fillId="0" borderId="4" xfId="3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4" fillId="0" borderId="55" xfId="2" applyFont="1" applyBorder="1" applyAlignment="1">
      <alignment horizontal="center" vertical="top"/>
    </xf>
    <xf numFmtId="0" fontId="6" fillId="0" borderId="56" xfId="2" applyFont="1" applyBorder="1" applyAlignment="1">
      <alignment horizontal="center" vertical="top" wrapText="1"/>
    </xf>
    <xf numFmtId="0" fontId="6" fillId="0" borderId="57" xfId="2" applyFont="1" applyBorder="1" applyAlignment="1">
      <alignment horizontal="center" vertical="top" wrapText="1"/>
    </xf>
    <xf numFmtId="0" fontId="6" fillId="0" borderId="58" xfId="2" applyFont="1" applyBorder="1" applyAlignment="1">
      <alignment horizontal="center" vertical="top" wrapText="1"/>
    </xf>
    <xf numFmtId="0" fontId="6" fillId="0" borderId="56" xfId="2" applyFont="1" applyFill="1" applyBorder="1" applyAlignment="1">
      <alignment horizontal="center" vertical="top" wrapText="1"/>
    </xf>
    <xf numFmtId="0" fontId="6" fillId="0" borderId="57" xfId="2" applyFont="1" applyFill="1" applyBorder="1" applyAlignment="1">
      <alignment horizontal="center" vertical="top" wrapText="1"/>
    </xf>
    <xf numFmtId="0" fontId="6" fillId="0" borderId="58" xfId="2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/>
    </xf>
    <xf numFmtId="0" fontId="11" fillId="0" borderId="57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42" fontId="6" fillId="0" borderId="15" xfId="0" applyNumberFormat="1" applyFont="1" applyBorder="1" applyAlignment="1">
      <alignment horizontal="center"/>
    </xf>
    <xf numFmtId="42" fontId="6" fillId="0" borderId="15" xfId="1" applyNumberFormat="1" applyFont="1" applyBorder="1" applyAlignment="1">
      <alignment horizontal="center"/>
    </xf>
    <xf numFmtId="42" fontId="4" fillId="0" borderId="15" xfId="1" applyNumberFormat="1" applyFont="1" applyBorder="1" applyAlignment="1">
      <alignment horizontal="center"/>
    </xf>
    <xf numFmtId="42" fontId="4" fillId="0" borderId="16" xfId="1" applyNumberFormat="1" applyFont="1" applyBorder="1" applyAlignment="1">
      <alignment horizontal="center"/>
    </xf>
    <xf numFmtId="42" fontId="6" fillId="0" borderId="34" xfId="0" applyNumberFormat="1" applyFont="1" applyBorder="1" applyAlignment="1">
      <alignment horizontal="center"/>
    </xf>
    <xf numFmtId="42" fontId="6" fillId="0" borderId="35" xfId="0" applyNumberFormat="1" applyFont="1" applyBorder="1" applyAlignment="1">
      <alignment horizontal="center"/>
    </xf>
    <xf numFmtId="42" fontId="6" fillId="0" borderId="14" xfId="0" applyNumberFormat="1" applyFont="1" applyBorder="1" applyAlignment="1">
      <alignment horizontal="center"/>
    </xf>
    <xf numFmtId="42" fontId="6" fillId="0" borderId="16" xfId="1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41" xfId="1" applyNumberFormat="1" applyFont="1" applyBorder="1" applyAlignment="1">
      <alignment horizontal="center"/>
    </xf>
    <xf numFmtId="164" fontId="6" fillId="0" borderId="42" xfId="1" applyNumberFormat="1" applyFont="1" applyBorder="1" applyAlignment="1">
      <alignment horizontal="center"/>
    </xf>
    <xf numFmtId="42" fontId="6" fillId="0" borderId="41" xfId="0" applyNumberFormat="1" applyFont="1" applyBorder="1" applyAlignment="1">
      <alignment horizontal="center"/>
    </xf>
    <xf numFmtId="42" fontId="6" fillId="0" borderId="41" xfId="1" applyNumberFormat="1" applyFont="1" applyBorder="1" applyAlignment="1">
      <alignment horizontal="center"/>
    </xf>
    <xf numFmtId="42" fontId="6" fillId="0" borderId="42" xfId="1" applyNumberFormat="1" applyFont="1" applyBorder="1" applyAlignment="1">
      <alignment horizontal="center"/>
    </xf>
    <xf numFmtId="0" fontId="11" fillId="0" borderId="0" xfId="4" applyFont="1" applyAlignment="1">
      <alignment horizontal="center" vertical="top"/>
    </xf>
    <xf numFmtId="0" fontId="7" fillId="0" borderId="0" xfId="4" applyFont="1" applyAlignment="1">
      <alignment vertical="top"/>
    </xf>
    <xf numFmtId="0" fontId="16" fillId="0" borderId="0" xfId="4" applyFont="1" applyAlignment="1">
      <alignment horizontal="center" vertical="top"/>
    </xf>
    <xf numFmtId="0" fontId="17" fillId="0" borderId="0" xfId="4" applyFont="1" applyAlignment="1">
      <alignment vertical="top"/>
    </xf>
    <xf numFmtId="0" fontId="18" fillId="0" borderId="69" xfId="4" applyFont="1" applyBorder="1" applyAlignment="1">
      <alignment horizontal="center" vertical="center"/>
    </xf>
    <xf numFmtId="0" fontId="19" fillId="0" borderId="76" xfId="0" applyFont="1" applyBorder="1" applyAlignment="1">
      <alignment horizontal="right" vertical="center" wrapText="1"/>
    </xf>
    <xf numFmtId="0" fontId="19" fillId="0" borderId="77" xfId="0" applyFont="1" applyBorder="1" applyAlignment="1">
      <alignment horizontal="right" vertical="center" wrapText="1"/>
    </xf>
    <xf numFmtId="0" fontId="20" fillId="0" borderId="0" xfId="4" applyFont="1"/>
    <xf numFmtId="0" fontId="20" fillId="0" borderId="0" xfId="4" applyFont="1" applyAlignment="1">
      <alignment vertical="center"/>
    </xf>
    <xf numFmtId="0" fontId="19" fillId="0" borderId="4" xfId="5" applyFont="1" applyBorder="1" applyAlignment="1">
      <alignment vertical="center"/>
    </xf>
    <xf numFmtId="166" fontId="19" fillId="0" borderId="58" xfId="5" applyNumberFormat="1" applyFont="1" applyBorder="1" applyAlignment="1">
      <alignment vertical="center" wrapText="1"/>
    </xf>
    <xf numFmtId="3" fontId="20" fillId="0" borderId="0" xfId="4" applyNumberFormat="1" applyFont="1"/>
    <xf numFmtId="0" fontId="7" fillId="0" borderId="0" xfId="4" applyFont="1"/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164" fontId="19" fillId="0" borderId="58" xfId="5" applyNumberFormat="1" applyFont="1" applyBorder="1" applyAlignment="1">
      <alignment vertical="center" wrapText="1"/>
    </xf>
    <xf numFmtId="166" fontId="20" fillId="0" borderId="0" xfId="4" applyNumberFormat="1" applyFont="1" applyAlignment="1">
      <alignment vertical="center"/>
    </xf>
    <xf numFmtId="0" fontId="19" fillId="0" borderId="7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164" fontId="19" fillId="0" borderId="0" xfId="5" applyNumberFormat="1" applyFont="1" applyBorder="1" applyAlignment="1">
      <alignment vertical="center" wrapText="1"/>
    </xf>
    <xf numFmtId="164" fontId="19" fillId="0" borderId="78" xfId="5" applyNumberFormat="1" applyFont="1" applyBorder="1" applyAlignment="1">
      <alignment horizontal="center" vertical="top" wrapText="1"/>
    </xf>
    <xf numFmtId="164" fontId="19" fillId="0" borderId="0" xfId="5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 applyAlignment="1">
      <alignment horizontal="center"/>
    </xf>
    <xf numFmtId="0" fontId="4" fillId="0" borderId="67" xfId="0" applyFont="1" applyBorder="1"/>
    <xf numFmtId="0" fontId="12" fillId="0" borderId="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7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71" fontId="7" fillId="0" borderId="7" xfId="6" applyNumberFormat="1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11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1" fontId="22" fillId="0" borderId="7" xfId="6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1" fontId="7" fillId="0" borderId="6" xfId="6" applyNumberFormat="1" applyFont="1" applyFill="1" applyBorder="1" applyAlignment="1">
      <alignment horizontal="center" vertical="center"/>
    </xf>
    <xf numFmtId="171" fontId="22" fillId="0" borderId="7" xfId="6" applyNumberFormat="1" applyFont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left" vertical="center"/>
    </xf>
    <xf numFmtId="0" fontId="4" fillId="7" borderId="82" xfId="0" applyFont="1" applyFill="1" applyBorder="1" applyAlignment="1">
      <alignment horizontal="left" vertical="center"/>
    </xf>
    <xf numFmtId="1" fontId="4" fillId="11" borderId="7" xfId="0" applyNumberFormat="1" applyFont="1" applyFill="1" applyBorder="1"/>
    <xf numFmtId="0" fontId="4" fillId="6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0" xfId="0" applyFont="1"/>
    <xf numFmtId="0" fontId="11" fillId="0" borderId="0" xfId="4" applyFont="1" applyAlignment="1">
      <alignment vertical="top"/>
    </xf>
    <xf numFmtId="42" fontId="4" fillId="0" borderId="6" xfId="1" applyNumberFormat="1" applyFont="1" applyBorder="1" applyAlignment="1">
      <alignment horizontal="left" wrapText="1"/>
    </xf>
    <xf numFmtId="42" fontId="4" fillId="0" borderId="7" xfId="1" applyNumberFormat="1" applyFont="1" applyFill="1" applyBorder="1" applyAlignment="1">
      <alignment horizontal="left" wrapText="1"/>
    </xf>
    <xf numFmtId="42" fontId="4" fillId="0" borderId="7" xfId="1" applyNumberFormat="1" applyFont="1" applyFill="1" applyBorder="1" applyAlignment="1">
      <alignment horizontal="left"/>
    </xf>
    <xf numFmtId="42" fontId="4" fillId="0" borderId="7" xfId="1" applyNumberFormat="1" applyFont="1" applyBorder="1" applyAlignment="1">
      <alignment horizontal="left" wrapText="1"/>
    </xf>
    <xf numFmtId="42" fontId="4" fillId="0" borderId="7" xfId="1" applyNumberFormat="1" applyFont="1" applyBorder="1" applyAlignment="1">
      <alignment horizontal="left"/>
    </xf>
    <xf numFmtId="42" fontId="4" fillId="0" borderId="12" xfId="1" applyNumberFormat="1" applyFont="1" applyBorder="1" applyAlignment="1">
      <alignment horizontal="left"/>
    </xf>
    <xf numFmtId="42" fontId="6" fillId="0" borderId="4" xfId="0" applyNumberFormat="1" applyFont="1" applyBorder="1" applyAlignment="1">
      <alignment horizontal="left"/>
    </xf>
    <xf numFmtId="42" fontId="4" fillId="0" borderId="12" xfId="0" applyNumberFormat="1" applyFont="1" applyBorder="1"/>
    <xf numFmtId="0" fontId="6" fillId="0" borderId="4" xfId="0" applyFont="1" applyBorder="1" applyAlignment="1">
      <alignment horizontal="center"/>
    </xf>
    <xf numFmtId="42" fontId="6" fillId="0" borderId="4" xfId="0" applyNumberFormat="1" applyFont="1" applyBorder="1"/>
    <xf numFmtId="0" fontId="4" fillId="0" borderId="83" xfId="0" applyFont="1" applyBorder="1"/>
    <xf numFmtId="0" fontId="4" fillId="0" borderId="84" xfId="0" applyFont="1" applyBorder="1"/>
    <xf numFmtId="0" fontId="17" fillId="0" borderId="0" xfId="4" applyFont="1" applyAlignment="1">
      <alignment horizontal="center" vertical="top"/>
    </xf>
  </cellXfs>
  <cellStyles count="7">
    <cellStyle name="Currency" xfId="3" builtinId="4"/>
    <cellStyle name="Currency 2" xfId="1"/>
    <cellStyle name="Normal" xfId="0" builtinId="0"/>
    <cellStyle name="Normal 2" xfId="2"/>
    <cellStyle name="Normal 2 2" xfId="5"/>
    <cellStyle name="Normal 3" xfId="6"/>
    <cellStyle name="Normal 5" xfId="4"/>
  </cellStyles>
  <dxfs count="0"/>
  <tableStyles count="0" defaultTableStyle="TableStyleMedium2" defaultPivotStyle="PivotStyleLight16"/>
  <colors>
    <mruColors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01466075282728"/>
          <c:y val="2.0374778734053602E-2"/>
          <c:w val="0.66919516609398766"/>
          <c:h val="0.75272974912159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'Exhibit 1'!$B$18</c:f>
              <c:strCache>
                <c:ptCount val="1"/>
                <c:pt idx="0">
                  <c:v>Medicaid IP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'Exhibit 1'!$A$19:$A$28</c:f>
              <c:strCache>
                <c:ptCount val="10"/>
                <c:pt idx="0">
                  <c:v>All Peer Groups ($2.35B)</c:v>
                </c:pt>
                <c:pt idx="1">
                  <c:v>Major Teaching ($1.42B)</c:v>
                </c:pt>
                <c:pt idx="2">
                  <c:v>Minor Teaching ($27M)</c:v>
                </c:pt>
                <c:pt idx="3">
                  <c:v>Non-Teach &lt; 58 beds ($25M)</c:v>
                </c:pt>
                <c:pt idx="4">
                  <c:v>Non-Teach 58-138 beds ($72M)</c:v>
                </c:pt>
                <c:pt idx="5">
                  <c:v>Non-Teach &gt; 138 beds ($464M)</c:v>
                </c:pt>
                <c:pt idx="6">
                  <c:v>Rural ($179M)</c:v>
                </c:pt>
                <c:pt idx="7">
                  <c:v>State-Owned (non-psych) ($27M)</c:v>
                </c:pt>
                <c:pt idx="8">
                  <c:v>LTAC ($10M)</c:v>
                </c:pt>
                <c:pt idx="9">
                  <c:v>All Psychiatric ($125M)</c:v>
                </c:pt>
              </c:strCache>
            </c:strRef>
          </c:cat>
          <c:val>
            <c:numRef>
              <c:f>'Exhibit 1'!$B$19:$B$28</c:f>
              <c:numCache>
                <c:formatCode>0.0%</c:formatCode>
                <c:ptCount val="10"/>
                <c:pt idx="0">
                  <c:v>0.52836573700518497</c:v>
                </c:pt>
                <c:pt idx="1">
                  <c:v>0.55638755988797406</c:v>
                </c:pt>
                <c:pt idx="2">
                  <c:v>0.48668159682964424</c:v>
                </c:pt>
                <c:pt idx="3">
                  <c:v>0.4404434773067179</c:v>
                </c:pt>
                <c:pt idx="4">
                  <c:v>0.42497041553037168</c:v>
                </c:pt>
                <c:pt idx="5">
                  <c:v>0.52646186731962041</c:v>
                </c:pt>
                <c:pt idx="6">
                  <c:v>0.30992386142414718</c:v>
                </c:pt>
                <c:pt idx="7">
                  <c:v>8.857753543505141E-2</c:v>
                </c:pt>
                <c:pt idx="8">
                  <c:v>0.95837061452738337</c:v>
                </c:pt>
                <c:pt idx="9">
                  <c:v>0.67787251579417374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B-4924-8C9E-604ADC1B369B}"/>
            </c:ext>
          </c:extLst>
        </c:ser>
        <c:ser>
          <c:idx val="1"/>
          <c:order val="1"/>
          <c:tx>
            <c:strRef>
              <c:f>'Exhibit 1'!$C$18</c:f>
              <c:strCache>
                <c:ptCount val="1"/>
                <c:pt idx="0">
                  <c:v>Medicaid OP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'Exhibit 1'!$A$19:$A$28</c:f>
              <c:strCache>
                <c:ptCount val="10"/>
                <c:pt idx="0">
                  <c:v>All Peer Groups ($2.35B)</c:v>
                </c:pt>
                <c:pt idx="1">
                  <c:v>Major Teaching ($1.42B)</c:v>
                </c:pt>
                <c:pt idx="2">
                  <c:v>Minor Teaching ($27M)</c:v>
                </c:pt>
                <c:pt idx="3">
                  <c:v>Non-Teach &lt; 58 beds ($25M)</c:v>
                </c:pt>
                <c:pt idx="4">
                  <c:v>Non-Teach 58-138 beds ($72M)</c:v>
                </c:pt>
                <c:pt idx="5">
                  <c:v>Non-Teach &gt; 138 beds ($464M)</c:v>
                </c:pt>
                <c:pt idx="6">
                  <c:v>Rural ($179M)</c:v>
                </c:pt>
                <c:pt idx="7">
                  <c:v>State-Owned (non-psych) ($27M)</c:v>
                </c:pt>
                <c:pt idx="8">
                  <c:v>LTAC ($10M)</c:v>
                </c:pt>
                <c:pt idx="9">
                  <c:v>All Psychiatric ($125M)</c:v>
                </c:pt>
              </c:strCache>
            </c:strRef>
          </c:cat>
          <c:val>
            <c:numRef>
              <c:f>'Exhibit 1'!$C$19:$C$28</c:f>
              <c:numCache>
                <c:formatCode>0.0%</c:formatCode>
                <c:ptCount val="10"/>
                <c:pt idx="0">
                  <c:v>0.23584580792397319</c:v>
                </c:pt>
                <c:pt idx="1">
                  <c:v>0.19704777699990619</c:v>
                </c:pt>
                <c:pt idx="2">
                  <c:v>0.26817342770947245</c:v>
                </c:pt>
                <c:pt idx="3">
                  <c:v>0.50933526672793983</c:v>
                </c:pt>
                <c:pt idx="4">
                  <c:v>0.34634408961467023</c:v>
                </c:pt>
                <c:pt idx="5">
                  <c:v>0.23335110576565146</c:v>
                </c:pt>
                <c:pt idx="6">
                  <c:v>0.50564693673730932</c:v>
                </c:pt>
                <c:pt idx="7">
                  <c:v>0.16770807440239133</c:v>
                </c:pt>
                <c:pt idx="8">
                  <c:v>4.1629385472616472E-2</c:v>
                </c:pt>
                <c:pt idx="9">
                  <c:v>0.20436564432295229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B-4924-8C9E-604ADC1B369B}"/>
            </c:ext>
          </c:extLst>
        </c:ser>
        <c:ser>
          <c:idx val="2"/>
          <c:order val="2"/>
          <c:tx>
            <c:strRef>
              <c:f>'Exhibit 1'!$D$18</c:f>
              <c:strCache>
                <c:ptCount val="1"/>
                <c:pt idx="0">
                  <c:v>Uninsured IP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'Exhibit 1'!$A$19:$A$28</c:f>
              <c:strCache>
                <c:ptCount val="10"/>
                <c:pt idx="0">
                  <c:v>All Peer Groups ($2.35B)</c:v>
                </c:pt>
                <c:pt idx="1">
                  <c:v>Major Teaching ($1.42B)</c:v>
                </c:pt>
                <c:pt idx="2">
                  <c:v>Minor Teaching ($27M)</c:v>
                </c:pt>
                <c:pt idx="3">
                  <c:v>Non-Teach &lt; 58 beds ($25M)</c:v>
                </c:pt>
                <c:pt idx="4">
                  <c:v>Non-Teach 58-138 beds ($72M)</c:v>
                </c:pt>
                <c:pt idx="5">
                  <c:v>Non-Teach &gt; 138 beds ($464M)</c:v>
                </c:pt>
                <c:pt idx="6">
                  <c:v>Rural ($179M)</c:v>
                </c:pt>
                <c:pt idx="7">
                  <c:v>State-Owned (non-psych) ($27M)</c:v>
                </c:pt>
                <c:pt idx="8">
                  <c:v>LTAC ($10M)</c:v>
                </c:pt>
                <c:pt idx="9">
                  <c:v>All Psychiatric ($125M)</c:v>
                </c:pt>
              </c:strCache>
            </c:strRef>
          </c:cat>
          <c:val>
            <c:numRef>
              <c:f>'Exhibit 1'!$D$19:$D$28</c:f>
              <c:numCache>
                <c:formatCode>0.0%</c:formatCode>
                <c:ptCount val="10"/>
                <c:pt idx="0">
                  <c:v>0.11276343996373467</c:v>
                </c:pt>
                <c:pt idx="1">
                  <c:v>0.11218081354166502</c:v>
                </c:pt>
                <c:pt idx="2">
                  <c:v>5.7783025548508352E-2</c:v>
                </c:pt>
                <c:pt idx="3">
                  <c:v>1.8590823641170321E-2</c:v>
                </c:pt>
                <c:pt idx="4">
                  <c:v>8.9117606980927397E-2</c:v>
                </c:pt>
                <c:pt idx="5">
                  <c:v>0.14089650476311016</c:v>
                </c:pt>
                <c:pt idx="6">
                  <c:v>7.2122141507342349E-2</c:v>
                </c:pt>
                <c:pt idx="7">
                  <c:v>0.15364506582042681</c:v>
                </c:pt>
                <c:pt idx="8">
                  <c:v>0</c:v>
                </c:pt>
                <c:pt idx="9">
                  <c:v>0.11776183988287388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FB-4924-8C9E-604ADC1B369B}"/>
            </c:ext>
          </c:extLst>
        </c:ser>
        <c:ser>
          <c:idx val="3"/>
          <c:order val="3"/>
          <c:tx>
            <c:strRef>
              <c:f>'Exhibit 1'!$E$18</c:f>
              <c:strCache>
                <c:ptCount val="1"/>
                <c:pt idx="0">
                  <c:v>Uninsured OP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'Exhibit 1'!$A$19:$A$28</c:f>
              <c:strCache>
                <c:ptCount val="10"/>
                <c:pt idx="0">
                  <c:v>All Peer Groups ($2.35B)</c:v>
                </c:pt>
                <c:pt idx="1">
                  <c:v>Major Teaching ($1.42B)</c:v>
                </c:pt>
                <c:pt idx="2">
                  <c:v>Minor Teaching ($27M)</c:v>
                </c:pt>
                <c:pt idx="3">
                  <c:v>Non-Teach &lt; 58 beds ($25M)</c:v>
                </c:pt>
                <c:pt idx="4">
                  <c:v>Non-Teach 58-138 beds ($72M)</c:v>
                </c:pt>
                <c:pt idx="5">
                  <c:v>Non-Teach &gt; 138 beds ($464M)</c:v>
                </c:pt>
                <c:pt idx="6">
                  <c:v>Rural ($179M)</c:v>
                </c:pt>
                <c:pt idx="7">
                  <c:v>State-Owned (non-psych) ($27M)</c:v>
                </c:pt>
                <c:pt idx="8">
                  <c:v>LTAC ($10M)</c:v>
                </c:pt>
                <c:pt idx="9">
                  <c:v>All Psychiatric ($125M)</c:v>
                </c:pt>
              </c:strCache>
            </c:strRef>
          </c:cat>
          <c:val>
            <c:numRef>
              <c:f>'Exhibit 1'!$E$19:$E$28</c:f>
              <c:numCache>
                <c:formatCode>0.0%</c:formatCode>
                <c:ptCount val="10"/>
                <c:pt idx="0">
                  <c:v>0.12302501510710731</c:v>
                </c:pt>
                <c:pt idx="1">
                  <c:v>0.13438384957045449</c:v>
                </c:pt>
                <c:pt idx="2">
                  <c:v>0.18736194991237495</c:v>
                </c:pt>
                <c:pt idx="3">
                  <c:v>3.1630432324172141E-2</c:v>
                </c:pt>
                <c:pt idx="4">
                  <c:v>0.13956788787403082</c:v>
                </c:pt>
                <c:pt idx="5">
                  <c:v>9.9290522151617724E-2</c:v>
                </c:pt>
                <c:pt idx="6">
                  <c:v>0.11230706033120089</c:v>
                </c:pt>
                <c:pt idx="7">
                  <c:v>0.59006932434213044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B-4924-8C9E-604ADC1B3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176976"/>
        <c:axId val="2120171536"/>
      </c:barChart>
      <c:catAx>
        <c:axId val="212017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153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12017153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6976"/>
        <c:crosses val="max"/>
        <c:crossBetween val="between"/>
        <c:majorUnit val="0.1"/>
        <c:minorUnit val="0.1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9827083785477"/>
          <c:y val="0.88910363081277266"/>
          <c:w val="0.66326931846881954"/>
          <c:h val="7.6412112889333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01466075282728"/>
          <c:y val="2.0374778734053602E-2"/>
          <c:w val="0.66919516609398766"/>
          <c:h val="0.75272974912159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'Exhibit 1'!$B$46</c:f>
              <c:strCache>
                <c:ptCount val="1"/>
                <c:pt idx="0">
                  <c:v>Medicaid IP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1'!$A$47:$A$56</c:f>
              <c:strCache>
                <c:ptCount val="10"/>
                <c:pt idx="0">
                  <c:v>All Peer Groups ($2.28B)</c:v>
                </c:pt>
                <c:pt idx="1">
                  <c:v>Major Teaching ($1.39B)</c:v>
                </c:pt>
                <c:pt idx="2">
                  <c:v>Minor Teaching ($25M)</c:v>
                </c:pt>
                <c:pt idx="3">
                  <c:v>Non-Teach &lt; 58 beds ($22M)</c:v>
                </c:pt>
                <c:pt idx="4">
                  <c:v>Non-Teach 58-138 beds ($95M)</c:v>
                </c:pt>
                <c:pt idx="5">
                  <c:v>Non-Teach &gt; 138 beds ($427M)</c:v>
                </c:pt>
                <c:pt idx="6">
                  <c:v>Rural ($175M)</c:v>
                </c:pt>
                <c:pt idx="7">
                  <c:v>State-Owned (non-psych) ($26M)</c:v>
                </c:pt>
                <c:pt idx="8">
                  <c:v>LTAC ($9M)</c:v>
                </c:pt>
                <c:pt idx="9">
                  <c:v>All Psychiatric ($110M)</c:v>
                </c:pt>
              </c:strCache>
            </c:strRef>
          </c:cat>
          <c:val>
            <c:numRef>
              <c:f>'Exhibit 1'!$B$47:$B$56</c:f>
              <c:numCache>
                <c:formatCode>0.0%</c:formatCode>
                <c:ptCount val="10"/>
                <c:pt idx="0">
                  <c:v>0.49686083250789809</c:v>
                </c:pt>
                <c:pt idx="1">
                  <c:v>0.51896670796209488</c:v>
                </c:pt>
                <c:pt idx="2">
                  <c:v>0.3983762109212895</c:v>
                </c:pt>
                <c:pt idx="3">
                  <c:v>0.38711045143010198</c:v>
                </c:pt>
                <c:pt idx="4">
                  <c:v>0.3875388298158649</c:v>
                </c:pt>
                <c:pt idx="5">
                  <c:v>0.48233627953195246</c:v>
                </c:pt>
                <c:pt idx="6">
                  <c:v>0.30357821017288478</c:v>
                </c:pt>
                <c:pt idx="7">
                  <c:v>7.6171493585151406E-2</c:v>
                </c:pt>
                <c:pt idx="8">
                  <c:v>0.98897244974311616</c:v>
                </c:pt>
                <c:pt idx="9">
                  <c:v>0.78124785091632021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B6A-BB4C-7E3D583E0D80}"/>
            </c:ext>
          </c:extLst>
        </c:ser>
        <c:ser>
          <c:idx val="1"/>
          <c:order val="1"/>
          <c:tx>
            <c:strRef>
              <c:f>'Exhibit 1'!$C$46</c:f>
              <c:strCache>
                <c:ptCount val="1"/>
                <c:pt idx="0">
                  <c:v>Medicaid OP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1'!$A$47:$A$56</c:f>
              <c:strCache>
                <c:ptCount val="10"/>
                <c:pt idx="0">
                  <c:v>All Peer Groups ($2.28B)</c:v>
                </c:pt>
                <c:pt idx="1">
                  <c:v>Major Teaching ($1.39B)</c:v>
                </c:pt>
                <c:pt idx="2">
                  <c:v>Minor Teaching ($25M)</c:v>
                </c:pt>
                <c:pt idx="3">
                  <c:v>Non-Teach &lt; 58 beds ($22M)</c:v>
                </c:pt>
                <c:pt idx="4">
                  <c:v>Non-Teach 58-138 beds ($95M)</c:v>
                </c:pt>
                <c:pt idx="5">
                  <c:v>Non-Teach &gt; 138 beds ($427M)</c:v>
                </c:pt>
                <c:pt idx="6">
                  <c:v>Rural ($175M)</c:v>
                </c:pt>
                <c:pt idx="7">
                  <c:v>State-Owned (non-psych) ($26M)</c:v>
                </c:pt>
                <c:pt idx="8">
                  <c:v>LTAC ($9M)</c:v>
                </c:pt>
                <c:pt idx="9">
                  <c:v>All Psychiatric ($110M)</c:v>
                </c:pt>
              </c:strCache>
            </c:strRef>
          </c:cat>
          <c:val>
            <c:numRef>
              <c:f>'Exhibit 1'!$C$47:$C$56</c:f>
              <c:numCache>
                <c:formatCode>0.0%</c:formatCode>
                <c:ptCount val="10"/>
                <c:pt idx="0">
                  <c:v>0.2611414305026058</c:v>
                </c:pt>
                <c:pt idx="1">
                  <c:v>0.22802601269127434</c:v>
                </c:pt>
                <c:pt idx="2">
                  <c:v>0.30120400667790947</c:v>
                </c:pt>
                <c:pt idx="3">
                  <c:v>0.53816985022312014</c:v>
                </c:pt>
                <c:pt idx="4">
                  <c:v>0.41558227753249555</c:v>
                </c:pt>
                <c:pt idx="5">
                  <c:v>0.27195852139459625</c:v>
                </c:pt>
                <c:pt idx="6">
                  <c:v>0.50763040160235939</c:v>
                </c:pt>
                <c:pt idx="7">
                  <c:v>0.17978726960468872</c:v>
                </c:pt>
                <c:pt idx="8">
                  <c:v>1.1027550256883897E-2</c:v>
                </c:pt>
                <c:pt idx="9">
                  <c:v>8.74471950716144E-2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B-4B6A-BB4C-7E3D583E0D80}"/>
            </c:ext>
          </c:extLst>
        </c:ser>
        <c:ser>
          <c:idx val="2"/>
          <c:order val="2"/>
          <c:tx>
            <c:strRef>
              <c:f>'Exhibit 1'!$D$46</c:f>
              <c:strCache>
                <c:ptCount val="1"/>
                <c:pt idx="0">
                  <c:v>Uninsured IP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1'!$A$47:$A$56</c:f>
              <c:strCache>
                <c:ptCount val="10"/>
                <c:pt idx="0">
                  <c:v>All Peer Groups ($2.28B)</c:v>
                </c:pt>
                <c:pt idx="1">
                  <c:v>Major Teaching ($1.39B)</c:v>
                </c:pt>
                <c:pt idx="2">
                  <c:v>Minor Teaching ($25M)</c:v>
                </c:pt>
                <c:pt idx="3">
                  <c:v>Non-Teach &lt; 58 beds ($22M)</c:v>
                </c:pt>
                <c:pt idx="4">
                  <c:v>Non-Teach 58-138 beds ($95M)</c:v>
                </c:pt>
                <c:pt idx="5">
                  <c:v>Non-Teach &gt; 138 beds ($427M)</c:v>
                </c:pt>
                <c:pt idx="6">
                  <c:v>Rural ($175M)</c:v>
                </c:pt>
                <c:pt idx="7">
                  <c:v>State-Owned (non-psych) ($26M)</c:v>
                </c:pt>
                <c:pt idx="8">
                  <c:v>LTAC ($9M)</c:v>
                </c:pt>
                <c:pt idx="9">
                  <c:v>All Psychiatric ($110M)</c:v>
                </c:pt>
              </c:strCache>
            </c:strRef>
          </c:cat>
          <c:val>
            <c:numRef>
              <c:f>'Exhibit 1'!$D$47:$D$56</c:f>
              <c:numCache>
                <c:formatCode>0.0%</c:formatCode>
                <c:ptCount val="10"/>
                <c:pt idx="0">
                  <c:v>0.10634377311919734</c:v>
                </c:pt>
                <c:pt idx="1">
                  <c:v>0.10432177784820304</c:v>
                </c:pt>
                <c:pt idx="2">
                  <c:v>7.0646421850651453E-2</c:v>
                </c:pt>
                <c:pt idx="3">
                  <c:v>3.6032312961175185E-2</c:v>
                </c:pt>
                <c:pt idx="4">
                  <c:v>5.522903927532985E-2</c:v>
                </c:pt>
                <c:pt idx="5">
                  <c:v>0.14031977210480409</c:v>
                </c:pt>
                <c:pt idx="6">
                  <c:v>6.5506252043911001E-2</c:v>
                </c:pt>
                <c:pt idx="7">
                  <c:v>0.14389239849101759</c:v>
                </c:pt>
                <c:pt idx="8">
                  <c:v>0</c:v>
                </c:pt>
                <c:pt idx="9">
                  <c:v>0.13105911514253082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B-4B6A-BB4C-7E3D583E0D80}"/>
            </c:ext>
          </c:extLst>
        </c:ser>
        <c:ser>
          <c:idx val="3"/>
          <c:order val="3"/>
          <c:tx>
            <c:strRef>
              <c:f>'Exhibit 1'!$E$46</c:f>
              <c:strCache>
                <c:ptCount val="1"/>
                <c:pt idx="0">
                  <c:v>Uninsured OP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1'!$A$47:$A$56</c:f>
              <c:strCache>
                <c:ptCount val="10"/>
                <c:pt idx="0">
                  <c:v>All Peer Groups ($2.28B)</c:v>
                </c:pt>
                <c:pt idx="1">
                  <c:v>Major Teaching ($1.39B)</c:v>
                </c:pt>
                <c:pt idx="2">
                  <c:v>Minor Teaching ($25M)</c:v>
                </c:pt>
                <c:pt idx="3">
                  <c:v>Non-Teach &lt; 58 beds ($22M)</c:v>
                </c:pt>
                <c:pt idx="4">
                  <c:v>Non-Teach 58-138 beds ($95M)</c:v>
                </c:pt>
                <c:pt idx="5">
                  <c:v>Non-Teach &gt; 138 beds ($427M)</c:v>
                </c:pt>
                <c:pt idx="6">
                  <c:v>Rural ($175M)</c:v>
                </c:pt>
                <c:pt idx="7">
                  <c:v>State-Owned (non-psych) ($26M)</c:v>
                </c:pt>
                <c:pt idx="8">
                  <c:v>LTAC ($9M)</c:v>
                </c:pt>
                <c:pt idx="9">
                  <c:v>All Psychiatric ($110M)</c:v>
                </c:pt>
              </c:strCache>
            </c:strRef>
          </c:cat>
          <c:val>
            <c:numRef>
              <c:f>'Exhibit 1'!$E$47:$E$56</c:f>
              <c:numCache>
                <c:formatCode>0.0%</c:formatCode>
                <c:ptCount val="10"/>
                <c:pt idx="0">
                  <c:v>0.13565396387030026</c:v>
                </c:pt>
                <c:pt idx="1">
                  <c:v>0.14868550149842769</c:v>
                </c:pt>
                <c:pt idx="2">
                  <c:v>0.22977336055014957</c:v>
                </c:pt>
                <c:pt idx="3">
                  <c:v>3.8687385385602499E-2</c:v>
                </c:pt>
                <c:pt idx="4">
                  <c:v>0.14164985337630973</c:v>
                </c:pt>
                <c:pt idx="5">
                  <c:v>0.10538542696864694</c:v>
                </c:pt>
                <c:pt idx="6">
                  <c:v>0.12328513618084518</c:v>
                </c:pt>
                <c:pt idx="7">
                  <c:v>0.60014883831914234</c:v>
                </c:pt>
                <c:pt idx="8">
                  <c:v>0</c:v>
                </c:pt>
                <c:pt idx="9">
                  <c:v>2.4583886953467393E-4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B-4B6A-BB4C-7E3D583E0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176976"/>
        <c:axId val="2120171536"/>
      </c:barChart>
      <c:catAx>
        <c:axId val="212017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153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12017153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6976"/>
        <c:crosses val="max"/>
        <c:crossBetween val="between"/>
        <c:majorUnit val="0.1"/>
        <c:minorUnit val="0.1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9827083785477"/>
          <c:y val="0.88910363081277266"/>
          <c:w val="0.66326931846881954"/>
          <c:h val="7.6412112889333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4088391862135"/>
          <c:y val="2.0374778734053602E-2"/>
          <c:w val="0.6915300886243354"/>
          <c:h val="0.75272974912159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'Exhibit 2'!$B$18</c:f>
              <c:strCache>
                <c:ptCount val="1"/>
                <c:pt idx="0">
                  <c:v>Claims-Based Pct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'Exhibit 2'!$A$19:$A$28</c:f>
              <c:strCache>
                <c:ptCount val="10"/>
                <c:pt idx="0">
                  <c:v>All Peer Groups ($2.54B)</c:v>
                </c:pt>
                <c:pt idx="1">
                  <c:v>Major Teaching ($1.71B)</c:v>
                </c:pt>
                <c:pt idx="2">
                  <c:v>Minor Teaching ($71M)</c:v>
                </c:pt>
                <c:pt idx="3">
                  <c:v>Non-Teach &lt; 58 beds ($10M)</c:v>
                </c:pt>
                <c:pt idx="4">
                  <c:v>Non-Teach 58-138 beds ($28M)</c:v>
                </c:pt>
                <c:pt idx="5">
                  <c:v>Non-Teach &gt; 138 beds ($366M)</c:v>
                </c:pt>
                <c:pt idx="6">
                  <c:v>Rural ($223M)</c:v>
                </c:pt>
                <c:pt idx="7">
                  <c:v>State-Owned (non-psych) ($20M)</c:v>
                </c:pt>
                <c:pt idx="8">
                  <c:v>LTAC ($5M)</c:v>
                </c:pt>
                <c:pt idx="9">
                  <c:v>All Psychiatric ($120M)</c:v>
                </c:pt>
              </c:strCache>
            </c:strRef>
          </c:cat>
          <c:val>
            <c:numRef>
              <c:f>'Exhibit 2'!$B$19:$B$28</c:f>
              <c:numCache>
                <c:formatCode>0.0%</c:formatCode>
                <c:ptCount val="10"/>
                <c:pt idx="0">
                  <c:v>0.41058043581275205</c:v>
                </c:pt>
                <c:pt idx="1">
                  <c:v>0.38266983310203395</c:v>
                </c:pt>
                <c:pt idx="2">
                  <c:v>0.13548112303938203</c:v>
                </c:pt>
                <c:pt idx="3">
                  <c:v>0.89711287067547685</c:v>
                </c:pt>
                <c:pt idx="4">
                  <c:v>0.73452535238242589</c:v>
                </c:pt>
                <c:pt idx="5">
                  <c:v>0.49490967464567742</c:v>
                </c:pt>
                <c:pt idx="6">
                  <c:v>0.49004108980782146</c:v>
                </c:pt>
                <c:pt idx="7">
                  <c:v>0.19556574443161132</c:v>
                </c:pt>
                <c:pt idx="8">
                  <c:v>1</c:v>
                </c:pt>
                <c:pt idx="9">
                  <c:v>0.46123088710970028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2-4A83-8FC5-45DFC456B8D9}"/>
            </c:ext>
          </c:extLst>
        </c:ser>
        <c:ser>
          <c:idx val="1"/>
          <c:order val="1"/>
          <c:tx>
            <c:strRef>
              <c:f>'Exhibit 2'!$C$18</c:f>
              <c:strCache>
                <c:ptCount val="1"/>
                <c:pt idx="0">
                  <c:v>Supplemental Pct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'Exhibit 2'!$A$19:$A$28</c:f>
              <c:strCache>
                <c:ptCount val="10"/>
                <c:pt idx="0">
                  <c:v>All Peer Groups ($2.54B)</c:v>
                </c:pt>
                <c:pt idx="1">
                  <c:v>Major Teaching ($1.71B)</c:v>
                </c:pt>
                <c:pt idx="2">
                  <c:v>Minor Teaching ($71M)</c:v>
                </c:pt>
                <c:pt idx="3">
                  <c:v>Non-Teach &lt; 58 beds ($10M)</c:v>
                </c:pt>
                <c:pt idx="4">
                  <c:v>Non-Teach 58-138 beds ($28M)</c:v>
                </c:pt>
                <c:pt idx="5">
                  <c:v>Non-Teach &gt; 138 beds ($366M)</c:v>
                </c:pt>
                <c:pt idx="6">
                  <c:v>Rural ($223M)</c:v>
                </c:pt>
                <c:pt idx="7">
                  <c:v>State-Owned (non-psych) ($20M)</c:v>
                </c:pt>
                <c:pt idx="8">
                  <c:v>LTAC ($5M)</c:v>
                </c:pt>
                <c:pt idx="9">
                  <c:v>All Psychiatric ($120M)</c:v>
                </c:pt>
              </c:strCache>
            </c:strRef>
          </c:cat>
          <c:val>
            <c:numRef>
              <c:f>'Exhibit 2'!$C$19:$C$28</c:f>
              <c:numCache>
                <c:formatCode>0.0%</c:formatCode>
                <c:ptCount val="10"/>
                <c:pt idx="0">
                  <c:v>0.58941956418724784</c:v>
                </c:pt>
                <c:pt idx="1">
                  <c:v>0.61733016689796605</c:v>
                </c:pt>
                <c:pt idx="2">
                  <c:v>0.86451887696061791</c:v>
                </c:pt>
                <c:pt idx="3">
                  <c:v>0.10288712932452319</c:v>
                </c:pt>
                <c:pt idx="4">
                  <c:v>0.26547464761757406</c:v>
                </c:pt>
                <c:pt idx="5">
                  <c:v>0.50509032535432252</c:v>
                </c:pt>
                <c:pt idx="6">
                  <c:v>0.50995891019217843</c:v>
                </c:pt>
                <c:pt idx="7">
                  <c:v>0.80443425556838855</c:v>
                </c:pt>
                <c:pt idx="8">
                  <c:v>0</c:v>
                </c:pt>
                <c:pt idx="9">
                  <c:v>0.53876911289029972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2-4A83-8FC5-45DFC456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176976"/>
        <c:axId val="2120171536"/>
      </c:barChart>
      <c:catAx>
        <c:axId val="212017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2017153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12017153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6976"/>
        <c:crosses val="max"/>
        <c:crossBetween val="between"/>
        <c:majorUnit val="0.1"/>
        <c:minorUnit val="0.1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9827083785477"/>
          <c:y val="0.88910363081277266"/>
          <c:w val="0.66326931846881954"/>
          <c:h val="7.6412112889333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4088391862135"/>
          <c:y val="2.0374778734053602E-2"/>
          <c:w val="0.6915300886243354"/>
          <c:h val="0.75272974912159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'Exhibit 2'!$B$46</c:f>
              <c:strCache>
                <c:ptCount val="1"/>
                <c:pt idx="0">
                  <c:v>Claims-Based Pct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2'!$A$47:$A$56</c:f>
              <c:strCache>
                <c:ptCount val="10"/>
                <c:pt idx="0">
                  <c:v>All Peer Groups ($2.84B)</c:v>
                </c:pt>
                <c:pt idx="1">
                  <c:v>Major Teaching ($2.00B)</c:v>
                </c:pt>
                <c:pt idx="2">
                  <c:v>Minor Teaching ($58M)</c:v>
                </c:pt>
                <c:pt idx="3">
                  <c:v>Non-Teach &lt; 58 beds ($10M)</c:v>
                </c:pt>
                <c:pt idx="4">
                  <c:v>Non-Teach 58-138 beds ($71M)</c:v>
                </c:pt>
                <c:pt idx="5">
                  <c:v>Non-Teach &gt; 138 beds ($326M)</c:v>
                </c:pt>
                <c:pt idx="6">
                  <c:v>Rural ($207M)</c:v>
                </c:pt>
                <c:pt idx="7">
                  <c:v>State-Owned (non-psych) ($24M)</c:v>
                </c:pt>
                <c:pt idx="8">
                  <c:v>LTAC ($6M)</c:v>
                </c:pt>
                <c:pt idx="9">
                  <c:v>All Psychiatric ($135M)</c:v>
                </c:pt>
              </c:strCache>
            </c:strRef>
          </c:cat>
          <c:val>
            <c:numRef>
              <c:f>'Exhibit 2'!$B$47:$B$56</c:f>
              <c:numCache>
                <c:formatCode>0.0%</c:formatCode>
                <c:ptCount val="10"/>
                <c:pt idx="0">
                  <c:v>0.35842517698704346</c:v>
                </c:pt>
                <c:pt idx="1">
                  <c:v>0.31327923890479664</c:v>
                </c:pt>
                <c:pt idx="2">
                  <c:v>0.1346578294270302</c:v>
                </c:pt>
                <c:pt idx="3">
                  <c:v>0.82804947256437478</c:v>
                </c:pt>
                <c:pt idx="4">
                  <c:v>0.35717243691011541</c:v>
                </c:pt>
                <c:pt idx="5">
                  <c:v>0.5042892486629128</c:v>
                </c:pt>
                <c:pt idx="6">
                  <c:v>0.51979686059858798</c:v>
                </c:pt>
                <c:pt idx="7">
                  <c:v>0.16359591008354635</c:v>
                </c:pt>
                <c:pt idx="8">
                  <c:v>0.9997278162922969</c:v>
                </c:pt>
                <c:pt idx="9">
                  <c:v>0.50168936768801675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3-4457-93A0-3DE43D14F97C}"/>
            </c:ext>
          </c:extLst>
        </c:ser>
        <c:ser>
          <c:idx val="1"/>
          <c:order val="1"/>
          <c:tx>
            <c:strRef>
              <c:f>'Exhibit 2'!$C$46</c:f>
              <c:strCache>
                <c:ptCount val="1"/>
                <c:pt idx="0">
                  <c:v>Supplemental Pct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2'!$A$47:$A$56</c:f>
              <c:strCache>
                <c:ptCount val="10"/>
                <c:pt idx="0">
                  <c:v>All Peer Groups ($2.84B)</c:v>
                </c:pt>
                <c:pt idx="1">
                  <c:v>Major Teaching ($2.00B)</c:v>
                </c:pt>
                <c:pt idx="2">
                  <c:v>Minor Teaching ($58M)</c:v>
                </c:pt>
                <c:pt idx="3">
                  <c:v>Non-Teach &lt; 58 beds ($10M)</c:v>
                </c:pt>
                <c:pt idx="4">
                  <c:v>Non-Teach 58-138 beds ($71M)</c:v>
                </c:pt>
                <c:pt idx="5">
                  <c:v>Non-Teach &gt; 138 beds ($326M)</c:v>
                </c:pt>
                <c:pt idx="6">
                  <c:v>Rural ($207M)</c:v>
                </c:pt>
                <c:pt idx="7">
                  <c:v>State-Owned (non-psych) ($24M)</c:v>
                </c:pt>
                <c:pt idx="8">
                  <c:v>LTAC ($6M)</c:v>
                </c:pt>
                <c:pt idx="9">
                  <c:v>All Psychiatric ($135M)</c:v>
                </c:pt>
              </c:strCache>
            </c:strRef>
          </c:cat>
          <c:val>
            <c:numRef>
              <c:f>'Exhibit 2'!$C$47:$C$56</c:f>
              <c:numCache>
                <c:formatCode>0.0%</c:formatCode>
                <c:ptCount val="10"/>
                <c:pt idx="0">
                  <c:v>0.64157482301295665</c:v>
                </c:pt>
                <c:pt idx="1">
                  <c:v>0.6867207610952033</c:v>
                </c:pt>
                <c:pt idx="2">
                  <c:v>0.8653421705729698</c:v>
                </c:pt>
                <c:pt idx="3">
                  <c:v>0.17195052743562528</c:v>
                </c:pt>
                <c:pt idx="4">
                  <c:v>0.64282756308988465</c:v>
                </c:pt>
                <c:pt idx="5">
                  <c:v>0.49571075133708714</c:v>
                </c:pt>
                <c:pt idx="6">
                  <c:v>0.4802031394014119</c:v>
                </c:pt>
                <c:pt idx="7">
                  <c:v>0.83640408991645365</c:v>
                </c:pt>
                <c:pt idx="8">
                  <c:v>2.721837077031436E-4</c:v>
                </c:pt>
                <c:pt idx="9">
                  <c:v>0.49831063231198314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3-4457-93A0-3DE43D14F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176976"/>
        <c:axId val="2120171536"/>
      </c:barChart>
      <c:catAx>
        <c:axId val="212017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2017153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12017153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6976"/>
        <c:crosses val="max"/>
        <c:crossBetween val="between"/>
        <c:majorUnit val="0.1"/>
        <c:minorUnit val="0.1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9827083785477"/>
          <c:y val="0.88910363081277266"/>
          <c:w val="0.66326931846881954"/>
          <c:h val="7.6412112889333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80156176327705"/>
          <c:y val="2.0374778734053602E-2"/>
          <c:w val="0.75413733689226425"/>
          <c:h val="0.752729749121591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'Exhibit 4'!$B$18</c:f>
              <c:strCache>
                <c:ptCount val="1"/>
                <c:pt idx="0">
                  <c:v>Pay-to-Cost Claims Pmts Only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'Exhibit 4'!$A$19:$A$28</c:f>
              <c:strCache>
                <c:ptCount val="10"/>
                <c:pt idx="0">
                  <c:v>All Peer Groups</c:v>
                </c:pt>
                <c:pt idx="1">
                  <c:v>Major Teaching</c:v>
                </c:pt>
                <c:pt idx="2">
                  <c:v>Minor Teaching</c:v>
                </c:pt>
                <c:pt idx="3">
                  <c:v>Non-Teach &lt; 58 beds</c:v>
                </c:pt>
                <c:pt idx="4">
                  <c:v>Non-Teach 58-138 beds</c:v>
                </c:pt>
                <c:pt idx="5">
                  <c:v>Non-Teach &gt; 138 beds</c:v>
                </c:pt>
                <c:pt idx="6">
                  <c:v>Rural</c:v>
                </c:pt>
                <c:pt idx="7">
                  <c:v>State-Owned (non-psych)</c:v>
                </c:pt>
                <c:pt idx="8">
                  <c:v>LTAC</c:v>
                </c:pt>
                <c:pt idx="9">
                  <c:v>All Psychiatric</c:v>
                </c:pt>
              </c:strCache>
            </c:strRef>
          </c:cat>
          <c:val>
            <c:numRef>
              <c:f>'Exhibit 4'!$B$19:$B$28</c:f>
              <c:numCache>
                <c:formatCode>0.0%</c:formatCode>
                <c:ptCount val="10"/>
                <c:pt idx="0">
                  <c:v>0.44513270894823781</c:v>
                </c:pt>
                <c:pt idx="1">
                  <c:v>0.45942228996336898</c:v>
                </c:pt>
                <c:pt idx="2">
                  <c:v>0.35444171793142343</c:v>
                </c:pt>
                <c:pt idx="3">
                  <c:v>0.33319178323325072</c:v>
                </c:pt>
                <c:pt idx="4">
                  <c:v>0.28915210582934125</c:v>
                </c:pt>
                <c:pt idx="5">
                  <c:v>0.38996504922626846</c:v>
                </c:pt>
                <c:pt idx="6">
                  <c:v>0.61307728883891399</c:v>
                </c:pt>
                <c:pt idx="7">
                  <c:v>0.14369530359422783</c:v>
                </c:pt>
                <c:pt idx="8">
                  <c:v>0.51445347035812172</c:v>
                </c:pt>
                <c:pt idx="9">
                  <c:v>0.4515219738577913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0-42FD-A0F3-1AB04DC2212D}"/>
            </c:ext>
          </c:extLst>
        </c:ser>
        <c:ser>
          <c:idx val="1"/>
          <c:order val="1"/>
          <c:tx>
            <c:strRef>
              <c:f>'Exhibit 4'!$C$18</c:f>
              <c:strCache>
                <c:ptCount val="1"/>
                <c:pt idx="0">
                  <c:v>Pay-to-Cost Supplemental Pmts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'Exhibit 4'!$A$19:$A$28</c:f>
              <c:strCache>
                <c:ptCount val="10"/>
                <c:pt idx="0">
                  <c:v>All Peer Groups</c:v>
                </c:pt>
                <c:pt idx="1">
                  <c:v>Major Teaching</c:v>
                </c:pt>
                <c:pt idx="2">
                  <c:v>Minor Teaching</c:v>
                </c:pt>
                <c:pt idx="3">
                  <c:v>Non-Teach &lt; 58 beds</c:v>
                </c:pt>
                <c:pt idx="4">
                  <c:v>Non-Teach 58-138 beds</c:v>
                </c:pt>
                <c:pt idx="5">
                  <c:v>Non-Teach &gt; 138 beds</c:v>
                </c:pt>
                <c:pt idx="6">
                  <c:v>Rural</c:v>
                </c:pt>
                <c:pt idx="7">
                  <c:v>State-Owned (non-psych)</c:v>
                </c:pt>
                <c:pt idx="8">
                  <c:v>LTAC</c:v>
                </c:pt>
                <c:pt idx="9">
                  <c:v>All Psychiatric</c:v>
                </c:pt>
              </c:strCache>
            </c:strRef>
          </c:cat>
          <c:val>
            <c:numRef>
              <c:f>'Exhibit 4'!$C$19:$C$28</c:f>
              <c:numCache>
                <c:formatCode>0.0%</c:formatCode>
                <c:ptCount val="10"/>
                <c:pt idx="0">
                  <c:v>0.6390219904033978</c:v>
                </c:pt>
                <c:pt idx="1">
                  <c:v>0.74114867284066765</c:v>
                </c:pt>
                <c:pt idx="2">
                  <c:v>2.2617287859726023</c:v>
                </c:pt>
                <c:pt idx="3">
                  <c:v>3.8212745811545656E-2</c:v>
                </c:pt>
                <c:pt idx="4">
                  <c:v>0.10450633617198546</c:v>
                </c:pt>
                <c:pt idx="5">
                  <c:v>0.39798691292815408</c:v>
                </c:pt>
                <c:pt idx="6">
                  <c:v>0.63799594071280263</c:v>
                </c:pt>
                <c:pt idx="7">
                  <c:v>0.59107194315371991</c:v>
                </c:pt>
                <c:pt idx="8">
                  <c:v>2.4234539255418852E-4</c:v>
                </c:pt>
                <c:pt idx="9">
                  <c:v>1.2931283024037621E-2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0-42FD-A0F3-1AB04DC22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176976"/>
        <c:axId val="2120171536"/>
      </c:barChart>
      <c:catAx>
        <c:axId val="212017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20171536"/>
        <c:crosses val="autoZero"/>
        <c:auto val="1"/>
        <c:lblAlgn val="ctr"/>
        <c:lblOffset val="50"/>
        <c:noMultiLvlLbl val="0"/>
      </c:catAx>
      <c:valAx>
        <c:axId val="2120171536"/>
        <c:scaling>
          <c:orientation val="minMax"/>
          <c:max val="1.5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6976"/>
        <c:crosses val="max"/>
        <c:crossBetween val="between"/>
        <c:majorUnit val="0.1"/>
        <c:minorUnit val="0.1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34560353539571"/>
          <c:y val="0.88910363081277266"/>
          <c:w val="0.65151417569320047"/>
          <c:h val="9.2617448430435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708635973669"/>
          <c:y val="2.0374778734053602E-2"/>
          <c:w val="0.76397321737388102"/>
          <c:h val="0.752729749121591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'Exhibit 4'!$B$46</c:f>
              <c:strCache>
                <c:ptCount val="1"/>
                <c:pt idx="0">
                  <c:v>Pay-to-Cost Claims Pmts Only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4'!$A$47:$A$56</c:f>
              <c:strCache>
                <c:ptCount val="10"/>
                <c:pt idx="0">
                  <c:v>All Peer Groups</c:v>
                </c:pt>
                <c:pt idx="1">
                  <c:v>Major Teaching</c:v>
                </c:pt>
                <c:pt idx="2">
                  <c:v>Minor Teaching</c:v>
                </c:pt>
                <c:pt idx="3">
                  <c:v>Non-Teach &lt; 58 beds</c:v>
                </c:pt>
                <c:pt idx="4">
                  <c:v>Non-Teach 58-138 beds</c:v>
                </c:pt>
                <c:pt idx="5">
                  <c:v>Non-Teach &gt; 138 beds</c:v>
                </c:pt>
                <c:pt idx="6">
                  <c:v>Rural</c:v>
                </c:pt>
                <c:pt idx="7">
                  <c:v>State-Owned (non-psych)</c:v>
                </c:pt>
                <c:pt idx="8">
                  <c:v>LTAC</c:v>
                </c:pt>
                <c:pt idx="9">
                  <c:v>All Psychiatric</c:v>
                </c:pt>
              </c:strCache>
            </c:strRef>
          </c:cat>
          <c:val>
            <c:numRef>
              <c:f>'Exhibit 4'!$B$47:$B$56</c:f>
              <c:numCache>
                <c:formatCode>0.0%</c:formatCode>
                <c:ptCount val="10"/>
                <c:pt idx="0">
                  <c:v>0.446715102801577</c:v>
                </c:pt>
                <c:pt idx="1">
                  <c:v>0.45196754708907649</c:v>
                </c:pt>
                <c:pt idx="2">
                  <c:v>0.31280263610841158</c:v>
                </c:pt>
                <c:pt idx="3">
                  <c:v>0.36180277429658531</c:v>
                </c:pt>
                <c:pt idx="4">
                  <c:v>0.26699911897314665</c:v>
                </c:pt>
                <c:pt idx="5">
                  <c:v>0.38434160449497601</c:v>
                </c:pt>
                <c:pt idx="6">
                  <c:v>0.61439147917832371</c:v>
                </c:pt>
                <c:pt idx="7">
                  <c:v>0.15132739028099387</c:v>
                </c:pt>
                <c:pt idx="8">
                  <c:v>0.62494293593174222</c:v>
                </c:pt>
                <c:pt idx="9">
                  <c:v>0.55549406672992407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A-4593-B63A-FB6CF9251074}"/>
            </c:ext>
          </c:extLst>
        </c:ser>
        <c:ser>
          <c:idx val="1"/>
          <c:order val="1"/>
          <c:tx>
            <c:strRef>
              <c:f>'Exhibit 4'!$C$46</c:f>
              <c:strCache>
                <c:ptCount val="1"/>
                <c:pt idx="0">
                  <c:v>Pay-to-Cost Supplemental Pmts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'Exhibit 4'!$A$47:$A$56</c:f>
              <c:strCache>
                <c:ptCount val="10"/>
                <c:pt idx="0">
                  <c:v>All Peer Groups</c:v>
                </c:pt>
                <c:pt idx="1">
                  <c:v>Major Teaching</c:v>
                </c:pt>
                <c:pt idx="2">
                  <c:v>Minor Teaching</c:v>
                </c:pt>
                <c:pt idx="3">
                  <c:v>Non-Teach &lt; 58 beds</c:v>
                </c:pt>
                <c:pt idx="4">
                  <c:v>Non-Teach 58-138 beds</c:v>
                </c:pt>
                <c:pt idx="5">
                  <c:v>Non-Teach &gt; 138 beds</c:v>
                </c:pt>
                <c:pt idx="6">
                  <c:v>Rural</c:v>
                </c:pt>
                <c:pt idx="7">
                  <c:v>State-Owned (non-psych)</c:v>
                </c:pt>
                <c:pt idx="8">
                  <c:v>LTAC</c:v>
                </c:pt>
                <c:pt idx="9">
                  <c:v>All Psychiatric</c:v>
                </c:pt>
              </c:strCache>
            </c:strRef>
          </c:cat>
          <c:val>
            <c:numRef>
              <c:f>'Exhibit 4'!$C$47:$C$56</c:f>
              <c:numCache>
                <c:formatCode>0.0%</c:formatCode>
                <c:ptCount val="10"/>
                <c:pt idx="0">
                  <c:v>0.79961225220374654</c:v>
                </c:pt>
                <c:pt idx="1">
                  <c:v>0.99073114136894236</c:v>
                </c:pt>
                <c:pt idx="2">
                  <c:v>2.0101416549097086</c:v>
                </c:pt>
                <c:pt idx="3">
                  <c:v>7.5130991479659071E-2</c:v>
                </c:pt>
                <c:pt idx="4">
                  <c:v>0.48053650074864795</c:v>
                </c:pt>
                <c:pt idx="5">
                  <c:v>0.3778035443735166</c:v>
                </c:pt>
                <c:pt idx="6">
                  <c:v>0.56759234132956127</c:v>
                </c:pt>
                <c:pt idx="7">
                  <c:v>0.77367978259828485</c:v>
                </c:pt>
                <c:pt idx="8">
                  <c:v>1.7014559626404857E-4</c:v>
                </c:pt>
                <c:pt idx="9">
                  <c:v>2.6211579752943859E-4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A-4593-B63A-FB6CF925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176976"/>
        <c:axId val="2120171536"/>
      </c:barChart>
      <c:catAx>
        <c:axId val="2120176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20171536"/>
        <c:crosses val="autoZero"/>
        <c:auto val="1"/>
        <c:lblAlgn val="ctr"/>
        <c:lblOffset val="50"/>
        <c:noMultiLvlLbl val="0"/>
      </c:catAx>
      <c:valAx>
        <c:axId val="2120171536"/>
        <c:scaling>
          <c:orientation val="minMax"/>
          <c:max val="1.5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2120176976"/>
        <c:crosses val="max"/>
        <c:crossBetween val="between"/>
        <c:majorUnit val="0.1"/>
        <c:minorUnit val="0.1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316929332636814"/>
          <c:y val="0.88910363081277266"/>
          <c:w val="0.67860896364022361"/>
          <c:h val="9.2617448430435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3</xdr:row>
      <xdr:rowOff>28577</xdr:rowOff>
    </xdr:from>
    <xdr:to>
      <xdr:col>5</xdr:col>
      <xdr:colOff>22860</xdr:colOff>
      <xdr:row>16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8EFC354-94B5-46C2-9E3A-C059FE2EF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</xdr:colOff>
      <xdr:row>31</xdr:row>
      <xdr:rowOff>28577</xdr:rowOff>
    </xdr:from>
    <xdr:to>
      <xdr:col>5</xdr:col>
      <xdr:colOff>22860</xdr:colOff>
      <xdr:row>44</xdr:row>
      <xdr:rowOff>123825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A4E79D98-3819-438E-B6AA-5BCB3275C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3</xdr:row>
      <xdr:rowOff>28577</xdr:rowOff>
    </xdr:from>
    <xdr:to>
      <xdr:col>5</xdr:col>
      <xdr:colOff>22860</xdr:colOff>
      <xdr:row>16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1F2556C-A461-459B-8D8D-673740DD2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</xdr:colOff>
      <xdr:row>31</xdr:row>
      <xdr:rowOff>28577</xdr:rowOff>
    </xdr:from>
    <xdr:to>
      <xdr:col>5</xdr:col>
      <xdr:colOff>22860</xdr:colOff>
      <xdr:row>44</xdr:row>
      <xdr:rowOff>123825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81CD3E7-D4E1-4463-9B4F-92D3B0893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3</xdr:row>
      <xdr:rowOff>28577</xdr:rowOff>
    </xdr:from>
    <xdr:to>
      <xdr:col>5</xdr:col>
      <xdr:colOff>22860</xdr:colOff>
      <xdr:row>16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3DDB046-BC94-45DA-82D7-A35EACC18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</xdr:colOff>
      <xdr:row>31</xdr:row>
      <xdr:rowOff>28577</xdr:rowOff>
    </xdr:from>
    <xdr:to>
      <xdr:col>5</xdr:col>
      <xdr:colOff>22860</xdr:colOff>
      <xdr:row>44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A9ADC-FCA4-44FE-BF65-ABC177DED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rnshealthpolicy-my.sharepoint.com/Projects/Indiana/3%20External%20Quality%20Review/2008/Data%20from%20SharePoint/Anthem/Magellan/QR-S1%20MBHO%20Q4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M\BMP\~Section,%20Hospital%20Services\Hospital%20DSH\HCAP\HCAP%202015\DataMaster%202015%20K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rnshealthpolicy-my.sharepoint.com/Users/cweller/Documents/OH/2014_OP%20Rate%20Impacts/Raw%20Data/Cost%20Reports/SFY%202013%20Features%20Fi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odrazik/OneDrive%20-%20Burns%20and%20Associates/Projects/Louisiana/Onsite%20Meetings%20and%20Conf%20Calls/17-02-06%20Meeting%201%20with%20Hospitals/Louisiana%20Medicaid%20Inpatient%20Data%20Validation%20Reports%20(02-06-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odrazik/OneDrive%20-%20Burns%20and%20Associates/Projects/Louisiana/Onsite%20Meetings%20and%20Conf%20Calls/17-02-03%20Status%20Call/Inventory%20of%20Louisiana%20Uninsured%20Data%20(02-02-17)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O Data"/>
      <sheetName val="MBHO Data"/>
      <sheetName val="Instructions"/>
      <sheetName val="Codes"/>
    </sheetNames>
    <sheetDataSet>
      <sheetData sheetId="0">
        <row r="1">
          <cell r="C1">
            <v>26</v>
          </cell>
        </row>
        <row r="3">
          <cell r="C3">
            <v>1</v>
          </cell>
        </row>
        <row r="4">
          <cell r="B4">
            <v>6</v>
          </cell>
          <cell r="C4">
            <v>1</v>
          </cell>
        </row>
        <row r="5">
          <cell r="B5">
            <v>2007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CAPExtract"/>
      <sheetName val="HFFMC"/>
      <sheetName val="HFFMCPivot"/>
      <sheetName val="HFFMC20150211"/>
      <sheetName val="BWCData"/>
      <sheetName val="BWCPivot"/>
      <sheetName val="QSELBWCRatios"/>
    </sheetNames>
    <sheetDataSet>
      <sheetData sheetId="0"/>
      <sheetData sheetId="1">
        <row r="3">
          <cell r="A3" t="str">
            <v>0077545</v>
          </cell>
          <cell r="B3" t="str">
            <v>Access Hospital Dayton LLC</v>
          </cell>
          <cell r="C3">
            <v>41275</v>
          </cell>
          <cell r="D3">
            <v>41639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3726714</v>
          </cell>
          <cell r="L3">
            <v>3726715</v>
          </cell>
          <cell r="M3">
            <v>0</v>
          </cell>
          <cell r="N3">
            <v>6593</v>
          </cell>
          <cell r="O3">
            <v>267</v>
          </cell>
          <cell r="P3">
            <v>475</v>
          </cell>
          <cell r="Q3">
            <v>19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150922</v>
          </cell>
          <cell r="BJ3">
            <v>0</v>
          </cell>
          <cell r="BK3">
            <v>266445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 t="str">
            <v>YES</v>
          </cell>
          <cell r="CC3">
            <v>2</v>
          </cell>
          <cell r="CD3">
            <v>2</v>
          </cell>
          <cell r="CE3">
            <v>1</v>
          </cell>
        </row>
        <row r="4">
          <cell r="A4" t="str">
            <v>2611865</v>
          </cell>
          <cell r="B4" t="str">
            <v>Acuity Specialty Hospital - Ohio Valley</v>
          </cell>
          <cell r="C4">
            <v>41275</v>
          </cell>
          <cell r="D4">
            <v>41639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26369470</v>
          </cell>
          <cell r="L4">
            <v>26356164</v>
          </cell>
          <cell r="M4">
            <v>13216</v>
          </cell>
          <cell r="N4">
            <v>20261</v>
          </cell>
          <cell r="O4">
            <v>1283</v>
          </cell>
          <cell r="P4">
            <v>804</v>
          </cell>
          <cell r="Q4">
            <v>47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1460272</v>
          </cell>
          <cell r="BJ4">
            <v>197866</v>
          </cell>
          <cell r="BK4">
            <v>1824232</v>
          </cell>
          <cell r="BL4">
            <v>0</v>
          </cell>
          <cell r="BM4">
            <v>0</v>
          </cell>
          <cell r="BN4">
            <v>0</v>
          </cell>
          <cell r="BO4">
            <v>363960</v>
          </cell>
          <cell r="BP4">
            <v>0</v>
          </cell>
          <cell r="BQ4">
            <v>0</v>
          </cell>
          <cell r="BR4">
            <v>721</v>
          </cell>
          <cell r="BS4">
            <v>3168</v>
          </cell>
          <cell r="BT4">
            <v>33</v>
          </cell>
          <cell r="BU4">
            <v>137</v>
          </cell>
          <cell r="BV4">
            <v>994323</v>
          </cell>
          <cell r="BW4">
            <v>945857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 t="str">
            <v>NO</v>
          </cell>
          <cell r="CC4">
            <v>2</v>
          </cell>
          <cell r="CD4">
            <v>2</v>
          </cell>
          <cell r="CE4">
            <v>2</v>
          </cell>
        </row>
        <row r="5">
          <cell r="A5" t="str">
            <v>2573559</v>
          </cell>
          <cell r="B5" t="str">
            <v>Acute Care Specialty Hospital @ Altman</v>
          </cell>
          <cell r="C5">
            <v>41183</v>
          </cell>
          <cell r="D5">
            <v>41547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7049258</v>
          </cell>
          <cell r="L5">
            <v>7049254</v>
          </cell>
          <cell r="M5">
            <v>0</v>
          </cell>
          <cell r="N5">
            <v>4647</v>
          </cell>
          <cell r="O5">
            <v>172</v>
          </cell>
          <cell r="P5">
            <v>177</v>
          </cell>
          <cell r="Q5">
            <v>9</v>
          </cell>
          <cell r="R5">
            <v>0</v>
          </cell>
          <cell r="S5">
            <v>0</v>
          </cell>
          <cell r="T5">
            <v>0</v>
          </cell>
          <cell r="U5">
            <v>545361.15</v>
          </cell>
          <cell r="V5">
            <v>0</v>
          </cell>
          <cell r="W5">
            <v>0</v>
          </cell>
          <cell r="X5">
            <v>0</v>
          </cell>
          <cell r="Y5">
            <v>8</v>
          </cell>
          <cell r="Z5">
            <v>0</v>
          </cell>
          <cell r="AA5">
            <v>0</v>
          </cell>
          <cell r="AB5">
            <v>0</v>
          </cell>
          <cell r="AC5">
            <v>205650.69</v>
          </cell>
          <cell r="AD5">
            <v>0</v>
          </cell>
          <cell r="AE5">
            <v>0</v>
          </cell>
          <cell r="AF5">
            <v>0</v>
          </cell>
          <cell r="AG5">
            <v>2</v>
          </cell>
          <cell r="AH5">
            <v>0</v>
          </cell>
          <cell r="AI5">
            <v>0</v>
          </cell>
          <cell r="AJ5">
            <v>0</v>
          </cell>
          <cell r="AK5">
            <v>-80183</v>
          </cell>
          <cell r="AL5">
            <v>0</v>
          </cell>
          <cell r="AM5">
            <v>0</v>
          </cell>
          <cell r="AN5">
            <v>0</v>
          </cell>
          <cell r="AO5">
            <v>103808</v>
          </cell>
          <cell r="AP5">
            <v>0</v>
          </cell>
          <cell r="AQ5">
            <v>0</v>
          </cell>
          <cell r="AR5">
            <v>0</v>
          </cell>
          <cell r="AS5">
            <v>376139</v>
          </cell>
          <cell r="AT5">
            <v>0</v>
          </cell>
          <cell r="AU5">
            <v>0</v>
          </cell>
          <cell r="AV5">
            <v>0</v>
          </cell>
          <cell r="AW5">
            <v>7</v>
          </cell>
          <cell r="AX5">
            <v>0</v>
          </cell>
          <cell r="AY5">
            <v>0</v>
          </cell>
          <cell r="AZ5">
            <v>0</v>
          </cell>
          <cell r="BA5">
            <v>8222</v>
          </cell>
          <cell r="BB5">
            <v>0</v>
          </cell>
          <cell r="BC5">
            <v>0</v>
          </cell>
          <cell r="BD5">
            <v>0</v>
          </cell>
          <cell r="BE5">
            <v>2</v>
          </cell>
          <cell r="BF5">
            <v>0</v>
          </cell>
          <cell r="BG5">
            <v>0</v>
          </cell>
          <cell r="BH5">
            <v>0</v>
          </cell>
          <cell r="BI5">
            <v>254474</v>
          </cell>
          <cell r="BJ5">
            <v>104591.67</v>
          </cell>
          <cell r="BK5">
            <v>336292.67</v>
          </cell>
          <cell r="BL5">
            <v>0</v>
          </cell>
          <cell r="BM5">
            <v>0</v>
          </cell>
          <cell r="BN5">
            <v>0</v>
          </cell>
          <cell r="BO5">
            <v>81818.669999999984</v>
          </cell>
          <cell r="BP5">
            <v>0</v>
          </cell>
          <cell r="BQ5">
            <v>0</v>
          </cell>
          <cell r="BR5">
            <v>107</v>
          </cell>
          <cell r="BS5">
            <v>1630</v>
          </cell>
          <cell r="BT5">
            <v>5</v>
          </cell>
          <cell r="BU5">
            <v>57</v>
          </cell>
          <cell r="BV5">
            <v>167267.77000000002</v>
          </cell>
          <cell r="BW5">
            <v>162692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 t="str">
            <v>YES</v>
          </cell>
          <cell r="CC5">
            <v>1</v>
          </cell>
          <cell r="CD5">
            <v>2</v>
          </cell>
          <cell r="CE5">
            <v>2</v>
          </cell>
        </row>
        <row r="6">
          <cell r="A6" t="str">
            <v>0030602</v>
          </cell>
          <cell r="B6" t="str">
            <v>Adams County Hospital</v>
          </cell>
          <cell r="C6">
            <v>41275</v>
          </cell>
          <cell r="D6">
            <v>41639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1390703</v>
          </cell>
          <cell r="J6">
            <v>0</v>
          </cell>
          <cell r="K6">
            <v>21883776</v>
          </cell>
          <cell r="L6">
            <v>4978048</v>
          </cell>
          <cell r="M6">
            <v>12914392</v>
          </cell>
          <cell r="N6">
            <v>3990</v>
          </cell>
          <cell r="O6">
            <v>28</v>
          </cell>
          <cell r="P6">
            <v>784</v>
          </cell>
          <cell r="Q6">
            <v>9</v>
          </cell>
          <cell r="R6">
            <v>58961</v>
          </cell>
          <cell r="S6">
            <v>2697</v>
          </cell>
          <cell r="T6">
            <v>86135</v>
          </cell>
          <cell r="U6">
            <v>565345</v>
          </cell>
          <cell r="V6">
            <v>337190</v>
          </cell>
          <cell r="W6">
            <v>3964040</v>
          </cell>
          <cell r="X6">
            <v>11</v>
          </cell>
          <cell r="Y6">
            <v>68</v>
          </cell>
          <cell r="Z6">
            <v>221</v>
          </cell>
          <cell r="AA6">
            <v>3678</v>
          </cell>
          <cell r="AB6">
            <v>170856</v>
          </cell>
          <cell r="AC6">
            <v>241731</v>
          </cell>
          <cell r="AD6">
            <v>1430271</v>
          </cell>
          <cell r="AE6">
            <v>2199691</v>
          </cell>
          <cell r="AF6">
            <v>23</v>
          </cell>
          <cell r="AG6">
            <v>31</v>
          </cell>
          <cell r="AH6">
            <v>1322</v>
          </cell>
          <cell r="AI6">
            <v>2234</v>
          </cell>
          <cell r="AJ6">
            <v>16719</v>
          </cell>
          <cell r="AK6">
            <v>30321</v>
          </cell>
          <cell r="AL6">
            <v>38881</v>
          </cell>
          <cell r="AM6">
            <v>-256253</v>
          </cell>
          <cell r="AN6">
            <v>112232</v>
          </cell>
          <cell r="AO6">
            <v>128327</v>
          </cell>
          <cell r="AP6">
            <v>508873</v>
          </cell>
          <cell r="AQ6">
            <v>585159</v>
          </cell>
          <cell r="AR6">
            <v>60485</v>
          </cell>
          <cell r="AS6">
            <v>371081</v>
          </cell>
          <cell r="AT6">
            <v>90978</v>
          </cell>
          <cell r="AU6">
            <v>1765604</v>
          </cell>
          <cell r="AV6">
            <v>8</v>
          </cell>
          <cell r="AW6">
            <v>63</v>
          </cell>
          <cell r="AX6">
            <v>98</v>
          </cell>
          <cell r="AY6">
            <v>1916</v>
          </cell>
          <cell r="AZ6">
            <v>0</v>
          </cell>
          <cell r="BA6">
            <v>25940</v>
          </cell>
          <cell r="BB6">
            <v>5024</v>
          </cell>
          <cell r="BC6">
            <v>221575</v>
          </cell>
          <cell r="BD6">
            <v>19</v>
          </cell>
          <cell r="BE6">
            <v>31</v>
          </cell>
          <cell r="BF6">
            <v>637</v>
          </cell>
          <cell r="BG6">
            <v>1410</v>
          </cell>
          <cell r="BH6">
            <v>0</v>
          </cell>
          <cell r="BI6">
            <v>114363</v>
          </cell>
          <cell r="BJ6">
            <v>163493</v>
          </cell>
          <cell r="BK6">
            <v>343758</v>
          </cell>
          <cell r="BL6">
            <v>492290</v>
          </cell>
          <cell r="BM6">
            <v>519261</v>
          </cell>
          <cell r="BN6">
            <v>841464</v>
          </cell>
          <cell r="BO6">
            <v>0</v>
          </cell>
          <cell r="BP6">
            <v>0</v>
          </cell>
          <cell r="BQ6">
            <v>0</v>
          </cell>
          <cell r="BR6">
            <v>190</v>
          </cell>
          <cell r="BS6">
            <v>746</v>
          </cell>
          <cell r="BT6">
            <v>61</v>
          </cell>
          <cell r="BU6">
            <v>232</v>
          </cell>
          <cell r="BV6">
            <v>271286</v>
          </cell>
          <cell r="BW6">
            <v>338684</v>
          </cell>
          <cell r="BX6">
            <v>14771</v>
          </cell>
          <cell r="BY6">
            <v>24104</v>
          </cell>
          <cell r="BZ6">
            <v>1866298</v>
          </cell>
          <cell r="CA6">
            <v>2942976</v>
          </cell>
          <cell r="CB6" t="str">
            <v>YES</v>
          </cell>
          <cell r="CC6">
            <v>2</v>
          </cell>
          <cell r="CD6">
            <v>2</v>
          </cell>
          <cell r="CE6">
            <v>1</v>
          </cell>
        </row>
        <row r="7">
          <cell r="A7" t="str">
            <v>1475685</v>
          </cell>
          <cell r="B7" t="str">
            <v>Adena Regional Medical Center</v>
          </cell>
          <cell r="C7">
            <v>41275</v>
          </cell>
          <cell r="D7">
            <v>41639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176002691</v>
          </cell>
          <cell r="L7">
            <v>79555424</v>
          </cell>
          <cell r="M7">
            <v>86344081</v>
          </cell>
          <cell r="N7">
            <v>42139</v>
          </cell>
          <cell r="O7">
            <v>2760</v>
          </cell>
          <cell r="P7">
            <v>11482</v>
          </cell>
          <cell r="Q7">
            <v>550</v>
          </cell>
          <cell r="R7">
            <v>343474</v>
          </cell>
          <cell r="S7">
            <v>10180</v>
          </cell>
          <cell r="T7">
            <v>370153.00000000012</v>
          </cell>
          <cell r="U7">
            <v>1954731</v>
          </cell>
          <cell r="V7">
            <v>970684.99999999988</v>
          </cell>
          <cell r="W7">
            <v>4462894.0000000009</v>
          </cell>
          <cell r="X7">
            <v>21</v>
          </cell>
          <cell r="Y7">
            <v>96</v>
          </cell>
          <cell r="Z7">
            <v>433</v>
          </cell>
          <cell r="AA7">
            <v>1756</v>
          </cell>
          <cell r="AB7">
            <v>5066242.9999999981</v>
          </cell>
          <cell r="AC7">
            <v>2530018.9999999995</v>
          </cell>
          <cell r="AD7">
            <v>8854490</v>
          </cell>
          <cell r="AE7">
            <v>3418915.9999999995</v>
          </cell>
          <cell r="AF7">
            <v>241</v>
          </cell>
          <cell r="AG7">
            <v>95</v>
          </cell>
          <cell r="AH7">
            <v>4360</v>
          </cell>
          <cell r="AI7">
            <v>1553</v>
          </cell>
          <cell r="AJ7">
            <v>-8986</v>
          </cell>
          <cell r="AK7">
            <v>-696804</v>
          </cell>
          <cell r="AL7">
            <v>-343499</v>
          </cell>
          <cell r="AM7">
            <v>-1839537</v>
          </cell>
          <cell r="AN7">
            <v>1452738</v>
          </cell>
          <cell r="AO7">
            <v>647345</v>
          </cell>
          <cell r="AP7">
            <v>1574332</v>
          </cell>
          <cell r="AQ7">
            <v>562902</v>
          </cell>
          <cell r="AR7">
            <v>135220</v>
          </cell>
          <cell r="AS7">
            <v>1276949</v>
          </cell>
          <cell r="AT7">
            <v>516309</v>
          </cell>
          <cell r="AU7">
            <v>2643693</v>
          </cell>
          <cell r="AV7">
            <v>18</v>
          </cell>
          <cell r="AW7">
            <v>91</v>
          </cell>
          <cell r="AX7">
            <v>222</v>
          </cell>
          <cell r="AY7">
            <v>768</v>
          </cell>
          <cell r="AZ7">
            <v>0</v>
          </cell>
          <cell r="BA7">
            <v>12367</v>
          </cell>
          <cell r="BB7">
            <v>0</v>
          </cell>
          <cell r="BC7">
            <v>48887</v>
          </cell>
          <cell r="BD7">
            <v>181</v>
          </cell>
          <cell r="BE7">
            <v>87</v>
          </cell>
          <cell r="BF7">
            <v>1461</v>
          </cell>
          <cell r="BG7">
            <v>728</v>
          </cell>
          <cell r="BH7">
            <v>0</v>
          </cell>
          <cell r="BI7">
            <v>4464883</v>
          </cell>
          <cell r="BJ7">
            <v>3117837.45</v>
          </cell>
          <cell r="BK7">
            <v>6350063.4500000002</v>
          </cell>
          <cell r="BL7">
            <v>3250176</v>
          </cell>
          <cell r="BM7">
            <v>1248446</v>
          </cell>
          <cell r="BN7">
            <v>4208233</v>
          </cell>
          <cell r="BO7">
            <v>0</v>
          </cell>
          <cell r="BP7">
            <v>0</v>
          </cell>
          <cell r="BQ7">
            <v>0</v>
          </cell>
          <cell r="BR7">
            <v>5694</v>
          </cell>
          <cell r="BS7">
            <v>12097</v>
          </cell>
          <cell r="BT7">
            <v>1969</v>
          </cell>
          <cell r="BU7">
            <v>3504</v>
          </cell>
          <cell r="BV7">
            <v>7973469</v>
          </cell>
          <cell r="BW7">
            <v>10764925</v>
          </cell>
          <cell r="BX7">
            <v>59307</v>
          </cell>
          <cell r="BY7">
            <v>69487</v>
          </cell>
          <cell r="BZ7">
            <v>14662868</v>
          </cell>
          <cell r="CA7">
            <v>15099763</v>
          </cell>
          <cell r="CB7" t="str">
            <v>YES</v>
          </cell>
          <cell r="CC7">
            <v>1</v>
          </cell>
          <cell r="CD7">
            <v>2</v>
          </cell>
          <cell r="CE7">
            <v>2</v>
          </cell>
        </row>
        <row r="8">
          <cell r="A8" t="str">
            <v>2876446</v>
          </cell>
          <cell r="B8" t="str">
            <v>Advanced Specialty Hospital Greenbriar</v>
          </cell>
          <cell r="C8">
            <v>41275</v>
          </cell>
          <cell r="D8">
            <v>41639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2681834</v>
          </cell>
          <cell r="L8">
            <v>2676107</v>
          </cell>
          <cell r="M8">
            <v>5727</v>
          </cell>
          <cell r="N8">
            <v>2707</v>
          </cell>
          <cell r="O8">
            <v>33</v>
          </cell>
          <cell r="P8">
            <v>251</v>
          </cell>
          <cell r="Q8">
            <v>5</v>
          </cell>
          <cell r="R8">
            <v>107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33817</v>
          </cell>
          <cell r="BJ8">
            <v>6571.34</v>
          </cell>
          <cell r="BK8">
            <v>28765.34</v>
          </cell>
          <cell r="BL8">
            <v>0</v>
          </cell>
          <cell r="BM8">
            <v>389.94</v>
          </cell>
          <cell r="BN8">
            <v>389.94</v>
          </cell>
          <cell r="BO8">
            <v>-4661.7200000000012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 t="str">
            <v>NO</v>
          </cell>
          <cell r="CC8">
            <v>2</v>
          </cell>
          <cell r="CD8">
            <v>2</v>
          </cell>
          <cell r="CE8">
            <v>2</v>
          </cell>
        </row>
        <row r="9">
          <cell r="A9" t="str">
            <v>3007801</v>
          </cell>
          <cell r="B9" t="str">
            <v>Advanced Specialty Hospital of Toledo</v>
          </cell>
          <cell r="C9">
            <v>41334</v>
          </cell>
          <cell r="D9">
            <v>41698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12516234</v>
          </cell>
          <cell r="L9">
            <v>12510571</v>
          </cell>
          <cell r="M9">
            <v>2548</v>
          </cell>
          <cell r="N9">
            <v>9152</v>
          </cell>
          <cell r="O9">
            <v>1335</v>
          </cell>
          <cell r="P9">
            <v>364</v>
          </cell>
          <cell r="Q9">
            <v>57</v>
          </cell>
          <cell r="R9">
            <v>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1736242</v>
          </cell>
          <cell r="BJ9">
            <v>383106</v>
          </cell>
          <cell r="BK9">
            <v>1806492</v>
          </cell>
          <cell r="BL9">
            <v>0</v>
          </cell>
          <cell r="BM9">
            <v>0</v>
          </cell>
          <cell r="BN9">
            <v>0</v>
          </cell>
          <cell r="BO9">
            <v>70250</v>
          </cell>
          <cell r="BP9">
            <v>0</v>
          </cell>
          <cell r="BQ9">
            <v>0</v>
          </cell>
          <cell r="BR9">
            <v>640</v>
          </cell>
          <cell r="BS9">
            <v>1372</v>
          </cell>
          <cell r="BT9">
            <v>31</v>
          </cell>
          <cell r="BU9">
            <v>61</v>
          </cell>
          <cell r="BV9">
            <v>978844</v>
          </cell>
          <cell r="BW9">
            <v>927191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 t="str">
            <v>NO</v>
          </cell>
          <cell r="CC9">
            <v>2</v>
          </cell>
          <cell r="CD9">
            <v>2</v>
          </cell>
          <cell r="CE9">
            <v>3</v>
          </cell>
        </row>
        <row r="10">
          <cell r="A10" t="str">
            <v>0353853</v>
          </cell>
          <cell r="B10" t="str">
            <v>Affinity Medical Center (Doctor's-Stark)</v>
          </cell>
          <cell r="C10">
            <v>41456</v>
          </cell>
          <cell r="D10">
            <v>41820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87669437</v>
          </cell>
          <cell r="L10">
            <v>52830730</v>
          </cell>
          <cell r="M10">
            <v>32260485</v>
          </cell>
          <cell r="N10">
            <v>28160</v>
          </cell>
          <cell r="O10">
            <v>1206</v>
          </cell>
          <cell r="P10">
            <v>4897</v>
          </cell>
          <cell r="Q10">
            <v>199</v>
          </cell>
          <cell r="R10">
            <v>126951</v>
          </cell>
          <cell r="S10">
            <v>21787</v>
          </cell>
          <cell r="T10">
            <v>107389</v>
          </cell>
          <cell r="U10">
            <v>3364241</v>
          </cell>
          <cell r="V10">
            <v>168784</v>
          </cell>
          <cell r="W10">
            <v>2222956</v>
          </cell>
          <cell r="X10">
            <v>3</v>
          </cell>
          <cell r="Y10">
            <v>57</v>
          </cell>
          <cell r="Z10">
            <v>40</v>
          </cell>
          <cell r="AA10">
            <v>612</v>
          </cell>
          <cell r="AB10">
            <v>1457820</v>
          </cell>
          <cell r="AC10">
            <v>2932967</v>
          </cell>
          <cell r="AD10">
            <v>1904035</v>
          </cell>
          <cell r="AE10">
            <v>6977049</v>
          </cell>
          <cell r="AF10">
            <v>46</v>
          </cell>
          <cell r="AG10">
            <v>82</v>
          </cell>
          <cell r="AH10">
            <v>629</v>
          </cell>
          <cell r="AI10">
            <v>3908</v>
          </cell>
          <cell r="AJ10">
            <v>9460</v>
          </cell>
          <cell r="AK10">
            <v>-810077</v>
          </cell>
          <cell r="AL10">
            <v>-32685</v>
          </cell>
          <cell r="AM10">
            <v>-2508795</v>
          </cell>
          <cell r="AN10">
            <v>318212</v>
          </cell>
          <cell r="AO10">
            <v>568111</v>
          </cell>
          <cell r="AP10">
            <v>249331</v>
          </cell>
          <cell r="AQ10">
            <v>706218</v>
          </cell>
          <cell r="AR10">
            <v>18991</v>
          </cell>
          <cell r="AS10">
            <v>1541743</v>
          </cell>
          <cell r="AT10">
            <v>57157</v>
          </cell>
          <cell r="AU10">
            <v>2837742</v>
          </cell>
          <cell r="AV10">
            <v>3</v>
          </cell>
          <cell r="AW10">
            <v>56</v>
          </cell>
          <cell r="AX10">
            <v>27</v>
          </cell>
          <cell r="AY10">
            <v>456</v>
          </cell>
          <cell r="AZ10">
            <v>0</v>
          </cell>
          <cell r="BA10">
            <v>28217</v>
          </cell>
          <cell r="BB10">
            <v>1041</v>
          </cell>
          <cell r="BC10">
            <v>235309</v>
          </cell>
          <cell r="BD10">
            <v>43</v>
          </cell>
          <cell r="BE10">
            <v>75</v>
          </cell>
          <cell r="BF10">
            <v>320</v>
          </cell>
          <cell r="BG10">
            <v>2371</v>
          </cell>
          <cell r="BH10">
            <v>0</v>
          </cell>
          <cell r="BI10">
            <v>2539710</v>
          </cell>
          <cell r="BJ10">
            <v>536437.30000000005</v>
          </cell>
          <cell r="BK10">
            <v>2261379.2999999998</v>
          </cell>
          <cell r="BL10">
            <v>954570</v>
          </cell>
          <cell r="BM10">
            <v>355054.49</v>
          </cell>
          <cell r="BN10">
            <v>1158091.49</v>
          </cell>
          <cell r="BO10">
            <v>0</v>
          </cell>
          <cell r="BP10">
            <v>0</v>
          </cell>
          <cell r="BQ10">
            <v>0</v>
          </cell>
          <cell r="BR10">
            <v>1462</v>
          </cell>
          <cell r="BS10">
            <v>8253</v>
          </cell>
          <cell r="BT10">
            <v>302</v>
          </cell>
          <cell r="BU10">
            <v>1774</v>
          </cell>
          <cell r="BV10">
            <v>1871747</v>
          </cell>
          <cell r="BW10">
            <v>3469298</v>
          </cell>
          <cell r="BX10">
            <v>16442</v>
          </cell>
          <cell r="BY10">
            <v>32823</v>
          </cell>
          <cell r="BZ10">
            <v>4135465</v>
          </cell>
          <cell r="CA10">
            <v>5840799</v>
          </cell>
          <cell r="CB10" t="str">
            <v>YES</v>
          </cell>
          <cell r="CC10">
            <v>1</v>
          </cell>
          <cell r="CD10">
            <v>3</v>
          </cell>
          <cell r="CE10">
            <v>3</v>
          </cell>
        </row>
        <row r="11">
          <cell r="A11" t="str">
            <v>0069483</v>
          </cell>
          <cell r="B11" t="str">
            <v>Akron General Medical Center</v>
          </cell>
          <cell r="C11">
            <v>41275</v>
          </cell>
          <cell r="D11">
            <v>41639</v>
          </cell>
          <cell r="E11">
            <v>0</v>
          </cell>
          <cell r="F11">
            <v>1027162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359920296</v>
          </cell>
          <cell r="L11">
            <v>193086742</v>
          </cell>
          <cell r="M11">
            <v>155422097</v>
          </cell>
          <cell r="N11">
            <v>110705</v>
          </cell>
          <cell r="O11">
            <v>6129</v>
          </cell>
          <cell r="P11">
            <v>24911</v>
          </cell>
          <cell r="Q11">
            <v>1253</v>
          </cell>
          <cell r="R11">
            <v>452007</v>
          </cell>
          <cell r="S11">
            <v>11946</v>
          </cell>
          <cell r="T11">
            <v>2555499</v>
          </cell>
          <cell r="U11">
            <v>41467538</v>
          </cell>
          <cell r="V11">
            <v>3828757</v>
          </cell>
          <cell r="W11">
            <v>58515145</v>
          </cell>
          <cell r="X11">
            <v>111</v>
          </cell>
          <cell r="Y11">
            <v>1575</v>
          </cell>
          <cell r="Z11">
            <v>908</v>
          </cell>
          <cell r="AA11">
            <v>20531</v>
          </cell>
          <cell r="AB11">
            <v>14045130</v>
          </cell>
          <cell r="AC11">
            <v>18577459</v>
          </cell>
          <cell r="AD11">
            <v>23020516</v>
          </cell>
          <cell r="AE11">
            <v>27005740</v>
          </cell>
          <cell r="AF11">
            <v>551</v>
          </cell>
          <cell r="AG11">
            <v>656</v>
          </cell>
          <cell r="AH11">
            <v>11240</v>
          </cell>
          <cell r="AI11">
            <v>14530</v>
          </cell>
          <cell r="AJ11">
            <v>4478</v>
          </cell>
          <cell r="AK11">
            <v>-3803646</v>
          </cell>
          <cell r="AL11">
            <v>16204</v>
          </cell>
          <cell r="AM11">
            <v>-5112941</v>
          </cell>
          <cell r="AN11">
            <v>3618598</v>
          </cell>
          <cell r="AO11">
            <v>3816349</v>
          </cell>
          <cell r="AP11">
            <v>4500212</v>
          </cell>
          <cell r="AQ11">
            <v>4063511</v>
          </cell>
          <cell r="AR11">
            <v>670059</v>
          </cell>
          <cell r="AS11">
            <v>14926172</v>
          </cell>
          <cell r="AT11">
            <v>697539</v>
          </cell>
          <cell r="AU11">
            <v>15994268</v>
          </cell>
          <cell r="AV11">
            <v>105</v>
          </cell>
          <cell r="AW11">
            <v>1435</v>
          </cell>
          <cell r="AX11">
            <v>500</v>
          </cell>
          <cell r="AY11">
            <v>13193</v>
          </cell>
          <cell r="AZ11">
            <v>6000</v>
          </cell>
          <cell r="BA11">
            <v>431207</v>
          </cell>
          <cell r="BB11">
            <v>1280</v>
          </cell>
          <cell r="BC11">
            <v>1149026</v>
          </cell>
          <cell r="BD11">
            <v>466</v>
          </cell>
          <cell r="BE11">
            <v>586</v>
          </cell>
          <cell r="BF11">
            <v>4664</v>
          </cell>
          <cell r="BG11">
            <v>8840</v>
          </cell>
          <cell r="BH11">
            <v>0</v>
          </cell>
          <cell r="BI11">
            <v>10725391</v>
          </cell>
          <cell r="BJ11">
            <v>5610733</v>
          </cell>
          <cell r="BK11">
            <v>15089205</v>
          </cell>
          <cell r="BL11">
            <v>6122272</v>
          </cell>
          <cell r="BM11">
            <v>1629033</v>
          </cell>
          <cell r="BN11">
            <v>6589603</v>
          </cell>
          <cell r="BO11">
            <v>0</v>
          </cell>
          <cell r="BP11">
            <v>0</v>
          </cell>
          <cell r="BQ11">
            <v>0</v>
          </cell>
          <cell r="BR11">
            <v>11384</v>
          </cell>
          <cell r="BS11">
            <v>26942</v>
          </cell>
          <cell r="BT11">
            <v>3314</v>
          </cell>
          <cell r="BU11">
            <v>6399</v>
          </cell>
          <cell r="BV11">
            <v>17237990</v>
          </cell>
          <cell r="BW11">
            <v>16861460</v>
          </cell>
          <cell r="BX11">
            <v>51689</v>
          </cell>
          <cell r="BY11">
            <v>108328</v>
          </cell>
          <cell r="BZ11">
            <v>10861528</v>
          </cell>
          <cell r="CA11">
            <v>16249432</v>
          </cell>
          <cell r="CB11" t="str">
            <v>YES</v>
          </cell>
          <cell r="CC11">
            <v>1</v>
          </cell>
          <cell r="CD11">
            <v>2</v>
          </cell>
          <cell r="CE11">
            <v>2</v>
          </cell>
        </row>
        <row r="12">
          <cell r="A12" t="str">
            <v>0117402</v>
          </cell>
          <cell r="B12" t="str">
            <v>Allen Medical Center</v>
          </cell>
          <cell r="C12">
            <v>41275</v>
          </cell>
          <cell r="D12">
            <v>41639</v>
          </cell>
          <cell r="E12">
            <v>0</v>
          </cell>
          <cell r="F12">
            <v>526746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21299143</v>
          </cell>
          <cell r="L12">
            <v>8315883</v>
          </cell>
          <cell r="M12">
            <v>9190131</v>
          </cell>
          <cell r="N12">
            <v>2447</v>
          </cell>
          <cell r="O12">
            <v>44</v>
          </cell>
          <cell r="P12">
            <v>627</v>
          </cell>
          <cell r="Q12">
            <v>13</v>
          </cell>
          <cell r="R12">
            <v>44817</v>
          </cell>
          <cell r="S12">
            <v>1239</v>
          </cell>
          <cell r="T12">
            <v>0</v>
          </cell>
          <cell r="U12">
            <v>608718.96</v>
          </cell>
          <cell r="V12">
            <v>151084.46000000002</v>
          </cell>
          <cell r="W12">
            <v>5734955.0700000003</v>
          </cell>
          <cell r="X12">
            <v>0</v>
          </cell>
          <cell r="Y12">
            <v>31</v>
          </cell>
          <cell r="Z12">
            <v>79</v>
          </cell>
          <cell r="AA12">
            <v>3725</v>
          </cell>
          <cell r="AB12">
            <v>261886.79</v>
          </cell>
          <cell r="AC12">
            <v>243168.31</v>
          </cell>
          <cell r="AD12">
            <v>2689548.21</v>
          </cell>
          <cell r="AE12">
            <v>1754574.51</v>
          </cell>
          <cell r="AF12">
            <v>20</v>
          </cell>
          <cell r="AG12">
            <v>14</v>
          </cell>
          <cell r="AH12">
            <v>1928</v>
          </cell>
          <cell r="AI12">
            <v>1167</v>
          </cell>
          <cell r="AJ12">
            <v>0</v>
          </cell>
          <cell r="AK12">
            <v>5719.0100000000093</v>
          </cell>
          <cell r="AL12">
            <v>-3817.59</v>
          </cell>
          <cell r="AM12">
            <v>-557568.6100000001</v>
          </cell>
          <cell r="AN12">
            <v>107000</v>
          </cell>
          <cell r="AO12">
            <v>97721</v>
          </cell>
          <cell r="AP12">
            <v>476412</v>
          </cell>
          <cell r="AQ12">
            <v>290528.15000000002</v>
          </cell>
          <cell r="AR12">
            <v>0</v>
          </cell>
          <cell r="AS12">
            <v>238497.99</v>
          </cell>
          <cell r="AT12">
            <v>30315.59</v>
          </cell>
          <cell r="AU12">
            <v>1694795.61</v>
          </cell>
          <cell r="AV12">
            <v>0</v>
          </cell>
          <cell r="AW12">
            <v>30</v>
          </cell>
          <cell r="AX12">
            <v>79</v>
          </cell>
          <cell r="AY12">
            <v>3706</v>
          </cell>
          <cell r="AZ12">
            <v>0</v>
          </cell>
          <cell r="BA12">
            <v>375</v>
          </cell>
          <cell r="BB12">
            <v>0</v>
          </cell>
          <cell r="BC12">
            <v>32638.85</v>
          </cell>
          <cell r="BD12">
            <v>20</v>
          </cell>
          <cell r="BE12">
            <v>14</v>
          </cell>
          <cell r="BF12">
            <v>1925</v>
          </cell>
          <cell r="BG12">
            <v>1161</v>
          </cell>
          <cell r="BH12">
            <v>0</v>
          </cell>
          <cell r="BI12">
            <v>85179</v>
          </cell>
          <cell r="BJ12">
            <v>95724.36</v>
          </cell>
          <cell r="BK12">
            <v>180022.36</v>
          </cell>
          <cell r="BL12">
            <v>332848</v>
          </cell>
          <cell r="BM12">
            <v>126012.66</v>
          </cell>
          <cell r="BN12">
            <v>356487.66000000003</v>
          </cell>
          <cell r="BO12">
            <v>0</v>
          </cell>
          <cell r="BP12">
            <v>0</v>
          </cell>
          <cell r="BQ12">
            <v>0</v>
          </cell>
          <cell r="BR12">
            <v>68</v>
          </cell>
          <cell r="BS12">
            <v>1426</v>
          </cell>
          <cell r="BT12">
            <v>22</v>
          </cell>
          <cell r="BU12">
            <v>214</v>
          </cell>
          <cell r="BV12">
            <v>157100.76999999999</v>
          </cell>
          <cell r="BW12">
            <v>165208</v>
          </cell>
          <cell r="BX12">
            <v>7590</v>
          </cell>
          <cell r="BY12">
            <v>10677</v>
          </cell>
          <cell r="BZ12">
            <v>1192744</v>
          </cell>
          <cell r="CA12">
            <v>1561720</v>
          </cell>
          <cell r="CB12" t="str">
            <v>YES</v>
          </cell>
          <cell r="CC12">
            <v>1</v>
          </cell>
          <cell r="CD12">
            <v>2</v>
          </cell>
          <cell r="CE12">
            <v>2</v>
          </cell>
        </row>
        <row r="13">
          <cell r="A13" t="str">
            <v>0127508</v>
          </cell>
          <cell r="B13" t="str">
            <v>Alliance Community Hospital</v>
          </cell>
          <cell r="C13">
            <v>41275</v>
          </cell>
          <cell r="D13">
            <v>41639</v>
          </cell>
          <cell r="E13">
            <v>7686667</v>
          </cell>
          <cell r="F13">
            <v>0</v>
          </cell>
          <cell r="G13">
            <v>0</v>
          </cell>
          <cell r="H13">
            <v>0</v>
          </cell>
          <cell r="I13">
            <v>4596680</v>
          </cell>
          <cell r="J13">
            <v>2209822</v>
          </cell>
          <cell r="K13">
            <v>81856023</v>
          </cell>
          <cell r="L13">
            <v>33704688</v>
          </cell>
          <cell r="M13">
            <v>30417323</v>
          </cell>
          <cell r="N13">
            <v>17380</v>
          </cell>
          <cell r="O13">
            <v>425</v>
          </cell>
          <cell r="P13">
            <v>3745</v>
          </cell>
          <cell r="Q13">
            <v>117</v>
          </cell>
          <cell r="R13">
            <v>125794</v>
          </cell>
          <cell r="S13">
            <v>3407</v>
          </cell>
          <cell r="T13">
            <v>994565</v>
          </cell>
          <cell r="U13">
            <v>4891500</v>
          </cell>
          <cell r="V13">
            <v>911955</v>
          </cell>
          <cell r="W13">
            <v>12130610</v>
          </cell>
          <cell r="X13">
            <v>57</v>
          </cell>
          <cell r="Y13">
            <v>309</v>
          </cell>
          <cell r="Z13">
            <v>597</v>
          </cell>
          <cell r="AA13">
            <v>10227</v>
          </cell>
          <cell r="AB13">
            <v>634983</v>
          </cell>
          <cell r="AC13">
            <v>1052776</v>
          </cell>
          <cell r="AD13">
            <v>1774967</v>
          </cell>
          <cell r="AE13">
            <v>4104744</v>
          </cell>
          <cell r="AF13">
            <v>46</v>
          </cell>
          <cell r="AG13">
            <v>71</v>
          </cell>
          <cell r="AH13">
            <v>1434</v>
          </cell>
          <cell r="AI13">
            <v>5564</v>
          </cell>
          <cell r="AJ13">
            <v>171305</v>
          </cell>
          <cell r="AK13">
            <v>438873</v>
          </cell>
          <cell r="AL13">
            <v>16471</v>
          </cell>
          <cell r="AM13">
            <v>-1936509</v>
          </cell>
          <cell r="AN13">
            <v>413815</v>
          </cell>
          <cell r="AO13">
            <v>315689</v>
          </cell>
          <cell r="AP13">
            <v>574742</v>
          </cell>
          <cell r="AQ13">
            <v>1037374</v>
          </cell>
          <cell r="AR13">
            <v>405550</v>
          </cell>
          <cell r="AS13">
            <v>2314912</v>
          </cell>
          <cell r="AT13">
            <v>283565</v>
          </cell>
          <cell r="AU13">
            <v>5805257</v>
          </cell>
          <cell r="AV13">
            <v>42</v>
          </cell>
          <cell r="AW13">
            <v>288</v>
          </cell>
          <cell r="AX13">
            <v>208</v>
          </cell>
          <cell r="AY13">
            <v>5270</v>
          </cell>
          <cell r="AZ13">
            <v>0</v>
          </cell>
          <cell r="BA13">
            <v>254358</v>
          </cell>
          <cell r="BB13">
            <v>0</v>
          </cell>
          <cell r="BC13">
            <v>301558</v>
          </cell>
          <cell r="BD13">
            <v>37</v>
          </cell>
          <cell r="BE13">
            <v>69</v>
          </cell>
          <cell r="BF13">
            <v>566</v>
          </cell>
          <cell r="BG13">
            <v>3975</v>
          </cell>
          <cell r="BH13">
            <v>0</v>
          </cell>
          <cell r="BI13">
            <v>871525</v>
          </cell>
          <cell r="BJ13">
            <v>560909</v>
          </cell>
          <cell r="BK13">
            <v>992852</v>
          </cell>
          <cell r="BL13">
            <v>892061</v>
          </cell>
          <cell r="BM13">
            <v>414745</v>
          </cell>
          <cell r="BN13">
            <v>1226937</v>
          </cell>
          <cell r="BO13">
            <v>0</v>
          </cell>
          <cell r="BP13">
            <v>0</v>
          </cell>
          <cell r="BQ13">
            <v>0</v>
          </cell>
          <cell r="BR13">
            <v>1360</v>
          </cell>
          <cell r="BS13">
            <v>6628</v>
          </cell>
          <cell r="BT13">
            <v>555</v>
          </cell>
          <cell r="BU13">
            <v>1828</v>
          </cell>
          <cell r="BV13">
            <v>1261777</v>
          </cell>
          <cell r="BW13">
            <v>1982738</v>
          </cell>
          <cell r="BX13">
            <v>18424</v>
          </cell>
          <cell r="BY13">
            <v>68432</v>
          </cell>
          <cell r="BZ13">
            <v>3781919</v>
          </cell>
          <cell r="CA13">
            <v>4262844</v>
          </cell>
          <cell r="CB13" t="str">
            <v>YES</v>
          </cell>
          <cell r="CC13">
            <v>1</v>
          </cell>
          <cell r="CD13">
            <v>2</v>
          </cell>
          <cell r="CE13">
            <v>2</v>
          </cell>
        </row>
        <row r="14">
          <cell r="A14" t="str">
            <v>3003949</v>
          </cell>
          <cell r="B14" t="str">
            <v>Arrowhead Bahavioral Health LLC</v>
          </cell>
          <cell r="C14">
            <v>41275</v>
          </cell>
          <cell r="D14">
            <v>41639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5010639</v>
          </cell>
          <cell r="L14">
            <v>4428229</v>
          </cell>
          <cell r="M14">
            <v>582413</v>
          </cell>
          <cell r="N14">
            <v>9096</v>
          </cell>
          <cell r="O14">
            <v>0</v>
          </cell>
          <cell r="P14">
            <v>552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 t="str">
            <v>NO</v>
          </cell>
          <cell r="CC14">
            <v>2</v>
          </cell>
          <cell r="CD14">
            <v>2</v>
          </cell>
          <cell r="CE14">
            <v>2</v>
          </cell>
        </row>
        <row r="15">
          <cell r="A15" t="str">
            <v>0805990</v>
          </cell>
          <cell r="B15" t="str">
            <v>Arthur G. James Cancer Hospital</v>
          </cell>
          <cell r="C15">
            <v>41456</v>
          </cell>
          <cell r="D15">
            <v>41820</v>
          </cell>
          <cell r="E15">
            <v>0</v>
          </cell>
          <cell r="F15">
            <v>541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612001607</v>
          </cell>
          <cell r="L15">
            <v>318732552</v>
          </cell>
          <cell r="M15">
            <v>286504609</v>
          </cell>
          <cell r="N15">
            <v>79653</v>
          </cell>
          <cell r="O15">
            <v>6771</v>
          </cell>
          <cell r="P15">
            <v>11217</v>
          </cell>
          <cell r="Q15">
            <v>895</v>
          </cell>
          <cell r="R15">
            <v>336695</v>
          </cell>
          <cell r="S15">
            <v>6439</v>
          </cell>
          <cell r="T15">
            <v>1251627</v>
          </cell>
          <cell r="U15">
            <v>32722291</v>
          </cell>
          <cell r="V15">
            <v>1342323</v>
          </cell>
          <cell r="W15">
            <v>56444681</v>
          </cell>
          <cell r="X15">
            <v>17</v>
          </cell>
          <cell r="Y15">
            <v>432</v>
          </cell>
          <cell r="Z15">
            <v>160</v>
          </cell>
          <cell r="AA15">
            <v>8896</v>
          </cell>
          <cell r="AB15">
            <v>7406719</v>
          </cell>
          <cell r="AC15">
            <v>15807666</v>
          </cell>
          <cell r="AD15">
            <v>13066256</v>
          </cell>
          <cell r="AE15">
            <v>23845342</v>
          </cell>
          <cell r="AF15">
            <v>95</v>
          </cell>
          <cell r="AG15">
            <v>241</v>
          </cell>
          <cell r="AH15">
            <v>1835</v>
          </cell>
          <cell r="AI15">
            <v>4287</v>
          </cell>
          <cell r="AJ15">
            <v>-412153</v>
          </cell>
          <cell r="AK15">
            <v>-8234239</v>
          </cell>
          <cell r="AL15">
            <v>-709551</v>
          </cell>
          <cell r="AM15">
            <v>-24349705</v>
          </cell>
          <cell r="AN15">
            <v>2387684</v>
          </cell>
          <cell r="AO15">
            <v>4660209</v>
          </cell>
          <cell r="AP15">
            <v>3192856</v>
          </cell>
          <cell r="AQ15">
            <v>5583324</v>
          </cell>
          <cell r="AR15">
            <v>758052</v>
          </cell>
          <cell r="AS15">
            <v>17937328</v>
          </cell>
          <cell r="AT15">
            <v>1033666</v>
          </cell>
          <cell r="AU15">
            <v>37522180</v>
          </cell>
          <cell r="AV15">
            <v>12</v>
          </cell>
          <cell r="AW15">
            <v>381</v>
          </cell>
          <cell r="AX15">
            <v>98</v>
          </cell>
          <cell r="AY15">
            <v>5312</v>
          </cell>
          <cell r="AZ15">
            <v>0</v>
          </cell>
          <cell r="BA15">
            <v>195915</v>
          </cell>
          <cell r="BB15">
            <v>100</v>
          </cell>
          <cell r="BC15">
            <v>454376</v>
          </cell>
          <cell r="BD15">
            <v>71</v>
          </cell>
          <cell r="BE15">
            <v>174</v>
          </cell>
          <cell r="BF15">
            <v>815</v>
          </cell>
          <cell r="BG15">
            <v>2179</v>
          </cell>
          <cell r="BH15">
            <v>495777</v>
          </cell>
          <cell r="BI15">
            <v>26708583</v>
          </cell>
          <cell r="BJ15">
            <v>4414467</v>
          </cell>
          <cell r="BK15">
            <v>32917791</v>
          </cell>
          <cell r="BL15">
            <v>15178735</v>
          </cell>
          <cell r="BM15">
            <v>3043209</v>
          </cell>
          <cell r="BN15">
            <v>16763363</v>
          </cell>
          <cell r="BO15">
            <v>7793836</v>
          </cell>
          <cell r="BP15">
            <v>0</v>
          </cell>
          <cell r="BQ15">
            <v>644</v>
          </cell>
          <cell r="BR15">
            <v>6323</v>
          </cell>
          <cell r="BS15">
            <v>46009</v>
          </cell>
          <cell r="BT15">
            <v>903</v>
          </cell>
          <cell r="BU15">
            <v>6593</v>
          </cell>
          <cell r="BV15">
            <v>36228288</v>
          </cell>
          <cell r="BW15">
            <v>24787712</v>
          </cell>
          <cell r="BX15">
            <v>11603</v>
          </cell>
          <cell r="BY15">
            <v>127798</v>
          </cell>
          <cell r="BZ15">
            <v>28109387</v>
          </cell>
          <cell r="CA15">
            <v>18816880</v>
          </cell>
          <cell r="CB15" t="str">
            <v>NO</v>
          </cell>
          <cell r="CC15">
            <v>2</v>
          </cell>
          <cell r="CD15">
            <v>3</v>
          </cell>
          <cell r="CE15">
            <v>3</v>
          </cell>
        </row>
        <row r="16">
          <cell r="A16" t="str">
            <v>0289343</v>
          </cell>
          <cell r="B16" t="str">
            <v>Ashtabula County Medical Center</v>
          </cell>
          <cell r="C16">
            <v>41275</v>
          </cell>
          <cell r="D16">
            <v>41639</v>
          </cell>
          <cell r="E16">
            <v>2306764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78055075</v>
          </cell>
          <cell r="L16">
            <v>31317814</v>
          </cell>
          <cell r="M16">
            <v>39195137</v>
          </cell>
          <cell r="N16">
            <v>22465</v>
          </cell>
          <cell r="O16">
            <v>1055</v>
          </cell>
          <cell r="P16">
            <v>5538</v>
          </cell>
          <cell r="Q16">
            <v>240</v>
          </cell>
          <cell r="R16">
            <v>219411</v>
          </cell>
          <cell r="S16">
            <v>9160</v>
          </cell>
          <cell r="T16">
            <v>226614.65</v>
          </cell>
          <cell r="U16">
            <v>1833566.55</v>
          </cell>
          <cell r="V16">
            <v>316440.32000000001</v>
          </cell>
          <cell r="W16">
            <v>2670308.2800000007</v>
          </cell>
          <cell r="X16">
            <v>14</v>
          </cell>
          <cell r="Y16">
            <v>94</v>
          </cell>
          <cell r="Z16">
            <v>210</v>
          </cell>
          <cell r="AA16">
            <v>1965</v>
          </cell>
          <cell r="AB16">
            <v>709123.85</v>
          </cell>
          <cell r="AC16">
            <v>480921.05</v>
          </cell>
          <cell r="AD16">
            <v>1040707</v>
          </cell>
          <cell r="AE16">
            <v>701942.9</v>
          </cell>
          <cell r="AF16">
            <v>46</v>
          </cell>
          <cell r="AG16">
            <v>31</v>
          </cell>
          <cell r="AH16">
            <v>710</v>
          </cell>
          <cell r="AI16">
            <v>445</v>
          </cell>
          <cell r="AJ16">
            <v>350.7899999999936</v>
          </cell>
          <cell r="AK16">
            <v>56362.770000000019</v>
          </cell>
          <cell r="AL16">
            <v>-13071.800000000017</v>
          </cell>
          <cell r="AM16">
            <v>135368.41000000096</v>
          </cell>
          <cell r="AN16">
            <v>219567</v>
          </cell>
          <cell r="AO16">
            <v>146740</v>
          </cell>
          <cell r="AP16">
            <v>223107</v>
          </cell>
          <cell r="AQ16">
            <v>138881.84</v>
          </cell>
          <cell r="AR16">
            <v>74681.210000000006</v>
          </cell>
          <cell r="AS16">
            <v>538033.23</v>
          </cell>
          <cell r="AT16">
            <v>76749.800000000017</v>
          </cell>
          <cell r="AU16">
            <v>548591.58999999904</v>
          </cell>
          <cell r="AV16">
            <v>12</v>
          </cell>
          <cell r="AW16">
            <v>83</v>
          </cell>
          <cell r="AX16">
            <v>88</v>
          </cell>
          <cell r="AY16">
            <v>471</v>
          </cell>
          <cell r="AZ16">
            <v>0</v>
          </cell>
          <cell r="BA16">
            <v>0</v>
          </cell>
          <cell r="BB16">
            <v>0</v>
          </cell>
          <cell r="BC16">
            <v>2446.1599999999994</v>
          </cell>
          <cell r="BD16">
            <v>43</v>
          </cell>
          <cell r="BE16">
            <v>29</v>
          </cell>
          <cell r="BF16">
            <v>361</v>
          </cell>
          <cell r="BG16">
            <v>206</v>
          </cell>
          <cell r="BH16">
            <v>0</v>
          </cell>
          <cell r="BI16">
            <v>1341997</v>
          </cell>
          <cell r="BJ16">
            <v>1639263</v>
          </cell>
          <cell r="BK16">
            <v>2706159</v>
          </cell>
          <cell r="BL16">
            <v>945807</v>
          </cell>
          <cell r="BM16">
            <v>654988</v>
          </cell>
          <cell r="BN16">
            <v>1598665</v>
          </cell>
          <cell r="BO16">
            <v>0</v>
          </cell>
          <cell r="BP16">
            <v>0</v>
          </cell>
          <cell r="BQ16">
            <v>0</v>
          </cell>
          <cell r="BR16">
            <v>3644</v>
          </cell>
          <cell r="BS16">
            <v>7628</v>
          </cell>
          <cell r="BT16">
            <v>1223</v>
          </cell>
          <cell r="BU16">
            <v>1990</v>
          </cell>
          <cell r="BV16">
            <v>3697281</v>
          </cell>
          <cell r="BW16">
            <v>3814468</v>
          </cell>
          <cell r="BX16">
            <v>52701</v>
          </cell>
          <cell r="BY16">
            <v>85948</v>
          </cell>
          <cell r="BZ16">
            <v>6642960</v>
          </cell>
          <cell r="CA16">
            <v>9625814</v>
          </cell>
          <cell r="CB16" t="str">
            <v>YES</v>
          </cell>
          <cell r="CC16">
            <v>1</v>
          </cell>
          <cell r="CD16">
            <v>3</v>
          </cell>
          <cell r="CE16">
            <v>3</v>
          </cell>
        </row>
        <row r="17">
          <cell r="A17" t="str">
            <v>5948505</v>
          </cell>
          <cell r="B17" t="str">
            <v>Atrium Medical Center (Middletown)</v>
          </cell>
          <cell r="C17">
            <v>41275</v>
          </cell>
          <cell r="D17">
            <v>41639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195565478</v>
          </cell>
          <cell r="L17">
            <v>116496727</v>
          </cell>
          <cell r="M17">
            <v>72648239</v>
          </cell>
          <cell r="N17">
            <v>54920</v>
          </cell>
          <cell r="O17">
            <v>3514</v>
          </cell>
          <cell r="P17">
            <v>12015</v>
          </cell>
          <cell r="Q17">
            <v>839</v>
          </cell>
          <cell r="R17">
            <v>180369</v>
          </cell>
          <cell r="S17">
            <v>7537</v>
          </cell>
          <cell r="T17">
            <v>4789154</v>
          </cell>
          <cell r="U17">
            <v>63818714</v>
          </cell>
          <cell r="V17">
            <v>4901844</v>
          </cell>
          <cell r="W17">
            <v>62384079</v>
          </cell>
          <cell r="X17">
            <v>127</v>
          </cell>
          <cell r="Y17">
            <v>1534</v>
          </cell>
          <cell r="Z17">
            <v>960</v>
          </cell>
          <cell r="AA17">
            <v>14416</v>
          </cell>
          <cell r="AB17">
            <v>12994556</v>
          </cell>
          <cell r="AC17">
            <v>6891459</v>
          </cell>
          <cell r="AD17">
            <v>25871041</v>
          </cell>
          <cell r="AE17">
            <v>15321243</v>
          </cell>
          <cell r="AF17">
            <v>494</v>
          </cell>
          <cell r="AG17">
            <v>250</v>
          </cell>
          <cell r="AH17">
            <v>8926</v>
          </cell>
          <cell r="AI17">
            <v>5288</v>
          </cell>
          <cell r="AJ17">
            <v>-32564</v>
          </cell>
          <cell r="AK17">
            <v>-245385</v>
          </cell>
          <cell r="AL17">
            <v>-6684</v>
          </cell>
          <cell r="AM17">
            <v>-1476509</v>
          </cell>
          <cell r="AN17">
            <v>2897844</v>
          </cell>
          <cell r="AO17">
            <v>1484999</v>
          </cell>
          <cell r="AP17">
            <v>3449225</v>
          </cell>
          <cell r="AQ17">
            <v>1969739</v>
          </cell>
          <cell r="AR17">
            <v>1129742</v>
          </cell>
          <cell r="AS17">
            <v>14846994</v>
          </cell>
          <cell r="AT17">
            <v>877830</v>
          </cell>
          <cell r="AU17">
            <v>12205697</v>
          </cell>
          <cell r="AV17">
            <v>116</v>
          </cell>
          <cell r="AW17">
            <v>1360</v>
          </cell>
          <cell r="AX17">
            <v>549</v>
          </cell>
          <cell r="AY17">
            <v>8230</v>
          </cell>
          <cell r="AZ17">
            <v>0</v>
          </cell>
          <cell r="BA17">
            <v>17672</v>
          </cell>
          <cell r="BB17">
            <v>70437</v>
          </cell>
          <cell r="BC17">
            <v>97781</v>
          </cell>
          <cell r="BD17">
            <v>426</v>
          </cell>
          <cell r="BE17">
            <v>232</v>
          </cell>
          <cell r="BF17">
            <v>4373</v>
          </cell>
          <cell r="BG17">
            <v>3281</v>
          </cell>
          <cell r="BH17">
            <v>0</v>
          </cell>
          <cell r="BI17">
            <v>6884666</v>
          </cell>
          <cell r="BJ17">
            <v>2129807</v>
          </cell>
          <cell r="BK17">
            <v>7171056</v>
          </cell>
          <cell r="BL17">
            <v>3165880</v>
          </cell>
          <cell r="BM17">
            <v>1264419</v>
          </cell>
          <cell r="BN17">
            <v>3000630</v>
          </cell>
          <cell r="BO17">
            <v>0</v>
          </cell>
          <cell r="BP17">
            <v>0</v>
          </cell>
          <cell r="BQ17">
            <v>0</v>
          </cell>
          <cell r="BR17">
            <v>5097</v>
          </cell>
          <cell r="BS17">
            <v>19478</v>
          </cell>
          <cell r="BT17">
            <v>1647</v>
          </cell>
          <cell r="BU17">
            <v>4995</v>
          </cell>
          <cell r="BV17">
            <v>10495993</v>
          </cell>
          <cell r="BW17">
            <v>10332840</v>
          </cell>
          <cell r="BX17">
            <v>34228</v>
          </cell>
          <cell r="BY17">
            <v>90018</v>
          </cell>
          <cell r="BZ17">
            <v>7498846</v>
          </cell>
          <cell r="CA17">
            <v>12569490</v>
          </cell>
          <cell r="CB17" t="str">
            <v>YES</v>
          </cell>
          <cell r="CC17">
            <v>1</v>
          </cell>
          <cell r="CD17">
            <v>2</v>
          </cell>
          <cell r="CE17">
            <v>2</v>
          </cell>
        </row>
        <row r="18">
          <cell r="A18" t="str">
            <v>2370250</v>
          </cell>
          <cell r="B18" t="str">
            <v>Aultman Hosp Orville (formally Dunlap)</v>
          </cell>
          <cell r="C18">
            <v>41275</v>
          </cell>
          <cell r="D18">
            <v>41639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18600450</v>
          </cell>
          <cell r="L18">
            <v>5676512</v>
          </cell>
          <cell r="M18">
            <v>11559779</v>
          </cell>
          <cell r="N18">
            <v>2717</v>
          </cell>
          <cell r="O18">
            <v>85</v>
          </cell>
          <cell r="P18">
            <v>1156</v>
          </cell>
          <cell r="Q18">
            <v>40</v>
          </cell>
          <cell r="R18">
            <v>39497</v>
          </cell>
          <cell r="S18">
            <v>823</v>
          </cell>
          <cell r="T18">
            <v>74840</v>
          </cell>
          <cell r="U18">
            <v>375679</v>
          </cell>
          <cell r="V18">
            <v>177386</v>
          </cell>
          <cell r="W18">
            <v>4040187</v>
          </cell>
          <cell r="X18">
            <v>7</v>
          </cell>
          <cell r="Y18">
            <v>63</v>
          </cell>
          <cell r="Z18">
            <v>103</v>
          </cell>
          <cell r="AA18">
            <v>2817</v>
          </cell>
          <cell r="AB18">
            <v>54760</v>
          </cell>
          <cell r="AC18">
            <v>150552</v>
          </cell>
          <cell r="AD18">
            <v>316845</v>
          </cell>
          <cell r="AE18">
            <v>1839595</v>
          </cell>
          <cell r="AF18">
            <v>9</v>
          </cell>
          <cell r="AG18">
            <v>28</v>
          </cell>
          <cell r="AH18">
            <v>298</v>
          </cell>
          <cell r="AI18">
            <v>1579</v>
          </cell>
          <cell r="AJ18">
            <v>29414</v>
          </cell>
          <cell r="AK18">
            <v>96052</v>
          </cell>
          <cell r="AL18">
            <v>-3997</v>
          </cell>
          <cell r="AM18">
            <v>-125525</v>
          </cell>
          <cell r="AN18">
            <v>36989</v>
          </cell>
          <cell r="AO18">
            <v>95032</v>
          </cell>
          <cell r="AP18">
            <v>127470</v>
          </cell>
          <cell r="AQ18">
            <v>726040</v>
          </cell>
          <cell r="AR18">
            <v>18750</v>
          </cell>
          <cell r="AS18">
            <v>200436</v>
          </cell>
          <cell r="AT18">
            <v>71505</v>
          </cell>
          <cell r="AU18">
            <v>1746706</v>
          </cell>
          <cell r="AV18">
            <v>7</v>
          </cell>
          <cell r="AW18">
            <v>61</v>
          </cell>
          <cell r="AX18">
            <v>53</v>
          </cell>
          <cell r="AY18">
            <v>1788</v>
          </cell>
          <cell r="AZ18">
            <v>0</v>
          </cell>
          <cell r="BA18">
            <v>15115</v>
          </cell>
          <cell r="BB18">
            <v>0</v>
          </cell>
          <cell r="BC18">
            <v>45736</v>
          </cell>
          <cell r="BD18">
            <v>9</v>
          </cell>
          <cell r="BE18">
            <v>27</v>
          </cell>
          <cell r="BF18">
            <v>171</v>
          </cell>
          <cell r="BG18">
            <v>1037</v>
          </cell>
          <cell r="BH18">
            <v>0</v>
          </cell>
          <cell r="BI18">
            <v>155805</v>
          </cell>
          <cell r="BJ18">
            <v>87219.31</v>
          </cell>
          <cell r="BK18">
            <v>201767.31</v>
          </cell>
          <cell r="BL18">
            <v>303208</v>
          </cell>
          <cell r="BM18">
            <v>79385.929999999993</v>
          </cell>
          <cell r="BN18">
            <v>211430.93</v>
          </cell>
          <cell r="BO18">
            <v>0</v>
          </cell>
          <cell r="BP18">
            <v>0</v>
          </cell>
          <cell r="BQ18">
            <v>0</v>
          </cell>
          <cell r="BR18">
            <v>432</v>
          </cell>
          <cell r="BS18">
            <v>610</v>
          </cell>
          <cell r="BT18">
            <v>217</v>
          </cell>
          <cell r="BU18">
            <v>287</v>
          </cell>
          <cell r="BV18">
            <v>530278</v>
          </cell>
          <cell r="BW18">
            <v>805693</v>
          </cell>
          <cell r="BX18">
            <v>5285</v>
          </cell>
          <cell r="BY18">
            <v>11155</v>
          </cell>
          <cell r="BZ18">
            <v>731018</v>
          </cell>
          <cell r="CA18">
            <v>1869749</v>
          </cell>
          <cell r="CB18" t="str">
            <v>YES</v>
          </cell>
          <cell r="CC18">
            <v>1</v>
          </cell>
          <cell r="CD18">
            <v>3</v>
          </cell>
          <cell r="CE18">
            <v>3</v>
          </cell>
        </row>
        <row r="19">
          <cell r="A19" t="str">
            <v>0318758</v>
          </cell>
          <cell r="B19" t="str">
            <v>Aultman Hospital</v>
          </cell>
          <cell r="C19">
            <v>41273</v>
          </cell>
          <cell r="D19">
            <v>41636</v>
          </cell>
          <cell r="E19">
            <v>12286928</v>
          </cell>
          <cell r="F19">
            <v>27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368087101</v>
          </cell>
          <cell r="L19">
            <v>223608676</v>
          </cell>
          <cell r="M19">
            <v>120366371</v>
          </cell>
          <cell r="N19">
            <v>115137</v>
          </cell>
          <cell r="O19">
            <v>4871</v>
          </cell>
          <cell r="P19">
            <v>24619</v>
          </cell>
          <cell r="Q19">
            <v>793</v>
          </cell>
          <cell r="R19">
            <v>332878</v>
          </cell>
          <cell r="S19">
            <v>49334</v>
          </cell>
          <cell r="T19">
            <v>1214020.1800000002</v>
          </cell>
          <cell r="U19">
            <v>61613268.590000004</v>
          </cell>
          <cell r="V19">
            <v>1026368.61</v>
          </cell>
          <cell r="W19">
            <v>62592777.299999997</v>
          </cell>
          <cell r="X19">
            <v>74</v>
          </cell>
          <cell r="Y19">
            <v>3065</v>
          </cell>
          <cell r="Z19">
            <v>566</v>
          </cell>
          <cell r="AA19">
            <v>29752</v>
          </cell>
          <cell r="AB19">
            <v>9068511.9800000004</v>
          </cell>
          <cell r="AC19">
            <v>12950036.199999999</v>
          </cell>
          <cell r="AD19">
            <v>10746068.73</v>
          </cell>
          <cell r="AE19">
            <v>13926680.390000001</v>
          </cell>
          <cell r="AF19">
            <v>494</v>
          </cell>
          <cell r="AG19">
            <v>657</v>
          </cell>
          <cell r="AH19">
            <v>8187</v>
          </cell>
          <cell r="AI19">
            <v>10984</v>
          </cell>
          <cell r="AJ19">
            <v>454191</v>
          </cell>
          <cell r="AK19">
            <v>17454491</v>
          </cell>
          <cell r="AL19">
            <v>91509</v>
          </cell>
          <cell r="AM19">
            <v>3246937</v>
          </cell>
          <cell r="AN19">
            <v>4301127</v>
          </cell>
          <cell r="AO19">
            <v>5343419</v>
          </cell>
          <cell r="AP19">
            <v>3103444</v>
          </cell>
          <cell r="AQ19">
            <v>3552959</v>
          </cell>
          <cell r="AR19">
            <v>308882</v>
          </cell>
          <cell r="AS19">
            <v>15934885</v>
          </cell>
          <cell r="AT19">
            <v>203160</v>
          </cell>
          <cell r="AU19">
            <v>16472128</v>
          </cell>
          <cell r="AV19">
            <v>58</v>
          </cell>
          <cell r="AW19">
            <v>2644</v>
          </cell>
          <cell r="AX19">
            <v>311</v>
          </cell>
          <cell r="AY19">
            <v>16703</v>
          </cell>
          <cell r="AZ19">
            <v>3024</v>
          </cell>
          <cell r="BA19">
            <v>648529</v>
          </cell>
          <cell r="BB19">
            <v>13130</v>
          </cell>
          <cell r="BC19">
            <v>427288</v>
          </cell>
          <cell r="BD19">
            <v>415</v>
          </cell>
          <cell r="BE19">
            <v>567</v>
          </cell>
          <cell r="BF19">
            <v>3741</v>
          </cell>
          <cell r="BG19">
            <v>6536</v>
          </cell>
          <cell r="BH19">
            <v>0</v>
          </cell>
          <cell r="BI19">
            <v>8145603</v>
          </cell>
          <cell r="BJ19">
            <v>4253777.8899999997</v>
          </cell>
          <cell r="BK19">
            <v>10666411.890000001</v>
          </cell>
          <cell r="BL19">
            <v>2670769</v>
          </cell>
          <cell r="BM19">
            <v>1128004.08</v>
          </cell>
          <cell r="BN19">
            <v>3657696.08</v>
          </cell>
          <cell r="BO19">
            <v>0</v>
          </cell>
          <cell r="BP19">
            <v>0</v>
          </cell>
          <cell r="BQ19">
            <v>0</v>
          </cell>
          <cell r="BR19">
            <v>14333</v>
          </cell>
          <cell r="BS19">
            <v>54627</v>
          </cell>
          <cell r="BT19">
            <v>3286</v>
          </cell>
          <cell r="BU19">
            <v>9750</v>
          </cell>
          <cell r="BV19">
            <v>14691339.539999999</v>
          </cell>
          <cell r="BW19">
            <v>21665187</v>
          </cell>
          <cell r="BX19">
            <v>53257</v>
          </cell>
          <cell r="BY19">
            <v>129510</v>
          </cell>
          <cell r="BZ19">
            <v>8741868</v>
          </cell>
          <cell r="CA19">
            <v>10348177</v>
          </cell>
          <cell r="CB19" t="str">
            <v>YES</v>
          </cell>
          <cell r="CC19">
            <v>1</v>
          </cell>
          <cell r="CD19">
            <v>2</v>
          </cell>
          <cell r="CE19">
            <v>2</v>
          </cell>
        </row>
        <row r="20">
          <cell r="A20" t="str">
            <v>0461807</v>
          </cell>
          <cell r="B20" t="str">
            <v>Barnesville Hospital Association</v>
          </cell>
          <cell r="C20">
            <v>41275</v>
          </cell>
          <cell r="D20">
            <v>41639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17791684</v>
          </cell>
          <cell r="L20">
            <v>7625088</v>
          </cell>
          <cell r="M20">
            <v>8524893</v>
          </cell>
          <cell r="N20">
            <v>3811</v>
          </cell>
          <cell r="O20">
            <v>68</v>
          </cell>
          <cell r="P20">
            <v>887</v>
          </cell>
          <cell r="Q20">
            <v>24</v>
          </cell>
          <cell r="R20">
            <v>31369</v>
          </cell>
          <cell r="S20">
            <v>866</v>
          </cell>
          <cell r="T20">
            <v>31201</v>
          </cell>
          <cell r="U20">
            <v>934998</v>
          </cell>
          <cell r="V20">
            <v>14389</v>
          </cell>
          <cell r="W20">
            <v>1634698</v>
          </cell>
          <cell r="X20">
            <v>2</v>
          </cell>
          <cell r="Y20">
            <v>72</v>
          </cell>
          <cell r="Z20">
            <v>11</v>
          </cell>
          <cell r="AA20">
            <v>1318</v>
          </cell>
          <cell r="AB20">
            <v>108345</v>
          </cell>
          <cell r="AC20">
            <v>351590</v>
          </cell>
          <cell r="AD20">
            <v>329922</v>
          </cell>
          <cell r="AE20">
            <v>1041860</v>
          </cell>
          <cell r="AF20">
            <v>9</v>
          </cell>
          <cell r="AG20">
            <v>26</v>
          </cell>
          <cell r="AH20">
            <v>210</v>
          </cell>
          <cell r="AI20">
            <v>1084</v>
          </cell>
          <cell r="AJ20">
            <v>13373</v>
          </cell>
          <cell r="AK20">
            <v>250234</v>
          </cell>
          <cell r="AL20">
            <v>3025</v>
          </cell>
          <cell r="AM20">
            <v>-384826</v>
          </cell>
          <cell r="AN20">
            <v>78616</v>
          </cell>
          <cell r="AO20">
            <v>99413</v>
          </cell>
          <cell r="AP20">
            <v>140578</v>
          </cell>
          <cell r="AQ20">
            <v>-21144</v>
          </cell>
          <cell r="AR20">
            <v>8969</v>
          </cell>
          <cell r="AS20">
            <v>381796</v>
          </cell>
          <cell r="AT20">
            <v>3873</v>
          </cell>
          <cell r="AU20">
            <v>1041481</v>
          </cell>
          <cell r="AV20">
            <v>2</v>
          </cell>
          <cell r="AW20">
            <v>60</v>
          </cell>
          <cell r="AX20">
            <v>9</v>
          </cell>
          <cell r="AY20">
            <v>896</v>
          </cell>
          <cell r="AZ20">
            <v>0</v>
          </cell>
          <cell r="BA20">
            <v>104788</v>
          </cell>
          <cell r="BB20">
            <v>0</v>
          </cell>
          <cell r="BC20">
            <v>447506</v>
          </cell>
          <cell r="BD20">
            <v>9</v>
          </cell>
          <cell r="BE20">
            <v>23</v>
          </cell>
          <cell r="BF20">
            <v>130</v>
          </cell>
          <cell r="BG20">
            <v>803</v>
          </cell>
          <cell r="BH20">
            <v>0</v>
          </cell>
          <cell r="BI20">
            <v>140853</v>
          </cell>
          <cell r="BJ20">
            <v>131568</v>
          </cell>
          <cell r="BK20">
            <v>242049</v>
          </cell>
          <cell r="BL20">
            <v>256902</v>
          </cell>
          <cell r="BM20">
            <v>57096</v>
          </cell>
          <cell r="BN20">
            <v>176945</v>
          </cell>
          <cell r="BO20">
            <v>0</v>
          </cell>
          <cell r="BP20">
            <v>0</v>
          </cell>
          <cell r="BQ20">
            <v>0</v>
          </cell>
          <cell r="BR20">
            <v>171</v>
          </cell>
          <cell r="BS20">
            <v>1166</v>
          </cell>
          <cell r="BT20">
            <v>56</v>
          </cell>
          <cell r="BU20">
            <v>306</v>
          </cell>
          <cell r="BV20">
            <v>229293.36</v>
          </cell>
          <cell r="BW20">
            <v>443139</v>
          </cell>
          <cell r="BX20">
            <v>3625</v>
          </cell>
          <cell r="BY20">
            <v>9881</v>
          </cell>
          <cell r="BZ20">
            <v>509469</v>
          </cell>
          <cell r="CA20">
            <v>1178492</v>
          </cell>
          <cell r="CB20" t="str">
            <v>YES</v>
          </cell>
          <cell r="CC20">
            <v>1</v>
          </cell>
          <cell r="CD20">
            <v>2</v>
          </cell>
          <cell r="CE20">
            <v>2</v>
          </cell>
        </row>
        <row r="21">
          <cell r="A21" t="str">
            <v>2276602</v>
          </cell>
          <cell r="B21" t="str">
            <v>Bay Park Community Hospital</v>
          </cell>
          <cell r="C21">
            <v>41275</v>
          </cell>
          <cell r="D21">
            <v>41639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61125093</v>
          </cell>
          <cell r="L21">
            <v>32022713</v>
          </cell>
          <cell r="M21">
            <v>26027429</v>
          </cell>
          <cell r="N21">
            <v>14928</v>
          </cell>
          <cell r="O21">
            <v>451</v>
          </cell>
          <cell r="P21">
            <v>3789</v>
          </cell>
          <cell r="Q21">
            <v>116</v>
          </cell>
          <cell r="R21">
            <v>89949</v>
          </cell>
          <cell r="S21">
            <v>2163</v>
          </cell>
          <cell r="T21">
            <v>195810</v>
          </cell>
          <cell r="U21">
            <v>11870680</v>
          </cell>
          <cell r="V21">
            <v>570505</v>
          </cell>
          <cell r="W21">
            <v>21891357</v>
          </cell>
          <cell r="X21">
            <v>8</v>
          </cell>
          <cell r="Y21">
            <v>293</v>
          </cell>
          <cell r="Z21">
            <v>201</v>
          </cell>
          <cell r="AA21">
            <v>6545</v>
          </cell>
          <cell r="AB21">
            <v>1044396</v>
          </cell>
          <cell r="AC21">
            <v>1596679</v>
          </cell>
          <cell r="AD21">
            <v>5074626</v>
          </cell>
          <cell r="AE21">
            <v>5159378</v>
          </cell>
          <cell r="AF21">
            <v>40</v>
          </cell>
          <cell r="AG21">
            <v>56</v>
          </cell>
          <cell r="AH21">
            <v>2098</v>
          </cell>
          <cell r="AI21">
            <v>2327</v>
          </cell>
          <cell r="AJ21">
            <v>-8852</v>
          </cell>
          <cell r="AK21">
            <v>28729</v>
          </cell>
          <cell r="AL21">
            <v>-11009</v>
          </cell>
          <cell r="AM21">
            <v>-2872710</v>
          </cell>
          <cell r="AN21">
            <v>230362</v>
          </cell>
          <cell r="AO21">
            <v>139613</v>
          </cell>
          <cell r="AP21">
            <v>574837</v>
          </cell>
          <cell r="AQ21">
            <v>448972</v>
          </cell>
          <cell r="AR21">
            <v>59009</v>
          </cell>
          <cell r="AS21">
            <v>2776782</v>
          </cell>
          <cell r="AT21">
            <v>77609</v>
          </cell>
          <cell r="AU21">
            <v>5754406</v>
          </cell>
          <cell r="AV21">
            <v>8</v>
          </cell>
          <cell r="AW21">
            <v>259</v>
          </cell>
          <cell r="AX21">
            <v>113</v>
          </cell>
          <cell r="AY21">
            <v>4147</v>
          </cell>
          <cell r="AZ21">
            <v>0</v>
          </cell>
          <cell r="BA21">
            <v>17237</v>
          </cell>
          <cell r="BB21">
            <v>0</v>
          </cell>
          <cell r="BC21">
            <v>109870</v>
          </cell>
          <cell r="BD21">
            <v>40</v>
          </cell>
          <cell r="BE21">
            <v>51</v>
          </cell>
          <cell r="BF21">
            <v>1259</v>
          </cell>
          <cell r="BG21">
            <v>1672</v>
          </cell>
          <cell r="BH21">
            <v>0</v>
          </cell>
          <cell r="BI21">
            <v>1048005</v>
          </cell>
          <cell r="BJ21">
            <v>385822</v>
          </cell>
          <cell r="BK21">
            <v>1222327</v>
          </cell>
          <cell r="BL21">
            <v>572075</v>
          </cell>
          <cell r="BM21">
            <v>291488</v>
          </cell>
          <cell r="BN21">
            <v>705632</v>
          </cell>
          <cell r="BO21">
            <v>0</v>
          </cell>
          <cell r="BP21">
            <v>0</v>
          </cell>
          <cell r="BQ21">
            <v>11151</v>
          </cell>
          <cell r="BR21">
            <v>1961</v>
          </cell>
          <cell r="BS21">
            <v>6251</v>
          </cell>
          <cell r="BT21">
            <v>810</v>
          </cell>
          <cell r="BU21">
            <v>1840</v>
          </cell>
          <cell r="BV21">
            <v>2744828</v>
          </cell>
          <cell r="BW21">
            <v>3403320</v>
          </cell>
          <cell r="BX21">
            <v>18896</v>
          </cell>
          <cell r="BY21">
            <v>43503</v>
          </cell>
          <cell r="BZ21">
            <v>6417339</v>
          </cell>
          <cell r="CA21">
            <v>5165240</v>
          </cell>
          <cell r="CB21" t="str">
            <v>YES</v>
          </cell>
          <cell r="CC21">
            <v>1</v>
          </cell>
          <cell r="CD21">
            <v>2</v>
          </cell>
          <cell r="CE21">
            <v>2</v>
          </cell>
        </row>
        <row r="22">
          <cell r="A22" t="str">
            <v>0093034</v>
          </cell>
          <cell r="B22" t="str">
            <v>Beckett Springs</v>
          </cell>
          <cell r="C22">
            <v>41521</v>
          </cell>
          <cell r="D22">
            <v>41639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2228292</v>
          </cell>
          <cell r="L22">
            <v>1625283</v>
          </cell>
          <cell r="M22">
            <v>603010</v>
          </cell>
          <cell r="N22">
            <v>1885</v>
          </cell>
          <cell r="O22">
            <v>0</v>
          </cell>
          <cell r="P22">
            <v>313</v>
          </cell>
          <cell r="Q22">
            <v>0</v>
          </cell>
          <cell r="R22">
            <v>1107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115200</v>
          </cell>
          <cell r="AC22">
            <v>78400</v>
          </cell>
          <cell r="AD22">
            <v>5440</v>
          </cell>
          <cell r="AE22">
            <v>34150</v>
          </cell>
          <cell r="AF22">
            <v>11</v>
          </cell>
          <cell r="AG22">
            <v>10</v>
          </cell>
          <cell r="AH22">
            <v>2</v>
          </cell>
          <cell r="AI22">
            <v>9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9484</v>
          </cell>
          <cell r="AO22">
            <v>-22623</v>
          </cell>
          <cell r="AP22">
            <v>5223</v>
          </cell>
          <cell r="AQ22">
            <v>22685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31245</v>
          </cell>
          <cell r="BB22">
            <v>0</v>
          </cell>
          <cell r="BC22">
            <v>10100</v>
          </cell>
          <cell r="BD22">
            <v>10</v>
          </cell>
          <cell r="BE22">
            <v>10</v>
          </cell>
          <cell r="BF22">
            <v>2</v>
          </cell>
          <cell r="BG22">
            <v>7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 t="str">
            <v>NO</v>
          </cell>
          <cell r="CC22">
            <v>2</v>
          </cell>
          <cell r="CD22">
            <v>2</v>
          </cell>
          <cell r="CE22">
            <v>2</v>
          </cell>
        </row>
        <row r="23">
          <cell r="A23" t="str">
            <v>0592336</v>
          </cell>
          <cell r="B23" t="str">
            <v>Bellevue Hospital</v>
          </cell>
          <cell r="C23">
            <v>41275</v>
          </cell>
          <cell r="D23">
            <v>41639</v>
          </cell>
          <cell r="E23">
            <v>6136</v>
          </cell>
          <cell r="F23">
            <v>0</v>
          </cell>
          <cell r="G23">
            <v>0</v>
          </cell>
          <cell r="H23">
            <v>0</v>
          </cell>
          <cell r="I23">
            <v>440002</v>
          </cell>
          <cell r="J23">
            <v>0</v>
          </cell>
          <cell r="K23">
            <v>37316681</v>
          </cell>
          <cell r="L23">
            <v>13188651</v>
          </cell>
          <cell r="M23">
            <v>20535883</v>
          </cell>
          <cell r="N23">
            <v>6575</v>
          </cell>
          <cell r="O23">
            <v>483</v>
          </cell>
          <cell r="P23">
            <v>1703</v>
          </cell>
          <cell r="Q23">
            <v>173</v>
          </cell>
          <cell r="R23">
            <v>59181</v>
          </cell>
          <cell r="S23">
            <v>1726</v>
          </cell>
          <cell r="T23">
            <v>102838.04000000001</v>
          </cell>
          <cell r="U23">
            <v>2467</v>
          </cell>
          <cell r="V23">
            <v>567431.88</v>
          </cell>
          <cell r="W23">
            <v>127618.98999999999</v>
          </cell>
          <cell r="X23">
            <v>7</v>
          </cell>
          <cell r="Y23">
            <v>1</v>
          </cell>
          <cell r="Z23">
            <v>216</v>
          </cell>
          <cell r="AA23">
            <v>69</v>
          </cell>
          <cell r="AB23">
            <v>414480.52999999997</v>
          </cell>
          <cell r="AC23">
            <v>349384.72</v>
          </cell>
          <cell r="AD23">
            <v>1781616.67</v>
          </cell>
          <cell r="AE23">
            <v>2278941.27</v>
          </cell>
          <cell r="AF23">
            <v>24</v>
          </cell>
          <cell r="AG23">
            <v>26</v>
          </cell>
          <cell r="AH23">
            <v>1314</v>
          </cell>
          <cell r="AI23">
            <v>1844</v>
          </cell>
          <cell r="AJ23">
            <v>93838</v>
          </cell>
          <cell r="AK23">
            <v>-303026</v>
          </cell>
          <cell r="AL23">
            <v>172485</v>
          </cell>
          <cell r="AM23">
            <v>-2557821</v>
          </cell>
          <cell r="AN23">
            <v>314830</v>
          </cell>
          <cell r="AO23">
            <v>685593</v>
          </cell>
          <cell r="AP23">
            <v>560337</v>
          </cell>
          <cell r="AQ23">
            <v>509797</v>
          </cell>
          <cell r="AR23">
            <v>0</v>
          </cell>
          <cell r="AS23">
            <v>306355</v>
          </cell>
          <cell r="AT23">
            <v>0</v>
          </cell>
          <cell r="AU23">
            <v>2593606</v>
          </cell>
          <cell r="AV23">
            <v>7</v>
          </cell>
          <cell r="AW23">
            <v>1</v>
          </cell>
          <cell r="AX23">
            <v>114</v>
          </cell>
          <cell r="AY23">
            <v>45</v>
          </cell>
          <cell r="AZ23">
            <v>0</v>
          </cell>
          <cell r="BA23">
            <v>29717</v>
          </cell>
          <cell r="BB23">
            <v>0</v>
          </cell>
          <cell r="BC23">
            <v>195746</v>
          </cell>
          <cell r="BD23">
            <v>24</v>
          </cell>
          <cell r="BE23">
            <v>26</v>
          </cell>
          <cell r="BF23">
            <v>584</v>
          </cell>
          <cell r="BG23">
            <v>1198</v>
          </cell>
          <cell r="BH23">
            <v>0</v>
          </cell>
          <cell r="BI23">
            <v>823169</v>
          </cell>
          <cell r="BJ23">
            <v>447673</v>
          </cell>
          <cell r="BK23">
            <v>755499</v>
          </cell>
          <cell r="BL23">
            <v>606163</v>
          </cell>
          <cell r="BM23">
            <v>218602</v>
          </cell>
          <cell r="BN23">
            <v>709550</v>
          </cell>
          <cell r="BO23">
            <v>0</v>
          </cell>
          <cell r="BP23">
            <v>0</v>
          </cell>
          <cell r="BQ23">
            <v>0</v>
          </cell>
          <cell r="BR23">
            <v>955</v>
          </cell>
          <cell r="BS23">
            <v>1273</v>
          </cell>
          <cell r="BT23">
            <v>382</v>
          </cell>
          <cell r="BU23">
            <v>470</v>
          </cell>
          <cell r="BV23">
            <v>1521656</v>
          </cell>
          <cell r="BW23">
            <v>1915719</v>
          </cell>
          <cell r="BX23">
            <v>9073</v>
          </cell>
          <cell r="BY23">
            <v>12767</v>
          </cell>
          <cell r="BZ23">
            <v>2352494</v>
          </cell>
          <cell r="CA23">
            <v>3182570</v>
          </cell>
          <cell r="CB23" t="str">
            <v>YES</v>
          </cell>
          <cell r="CC23">
            <v>1</v>
          </cell>
          <cell r="CD23">
            <v>2</v>
          </cell>
          <cell r="CE23">
            <v>2</v>
          </cell>
        </row>
        <row r="24">
          <cell r="A24" t="str">
            <v>1514276</v>
          </cell>
          <cell r="B24" t="str">
            <v>Belmont Community Hospital</v>
          </cell>
          <cell r="C24">
            <v>41275</v>
          </cell>
          <cell r="D24">
            <v>41639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15307054</v>
          </cell>
          <cell r="L24">
            <v>5894712</v>
          </cell>
          <cell r="M24">
            <v>8017804</v>
          </cell>
          <cell r="N24">
            <v>7741</v>
          </cell>
          <cell r="O24">
            <v>478</v>
          </cell>
          <cell r="P24">
            <v>798</v>
          </cell>
          <cell r="Q24">
            <v>40</v>
          </cell>
          <cell r="R24">
            <v>5400</v>
          </cell>
          <cell r="S24">
            <v>790</v>
          </cell>
          <cell r="T24">
            <v>16144</v>
          </cell>
          <cell r="U24">
            <v>353569</v>
          </cell>
          <cell r="V24">
            <v>16268</v>
          </cell>
          <cell r="W24">
            <v>1049221</v>
          </cell>
          <cell r="X24">
            <v>2</v>
          </cell>
          <cell r="Y24">
            <v>26</v>
          </cell>
          <cell r="Z24">
            <v>35</v>
          </cell>
          <cell r="AA24">
            <v>1294</v>
          </cell>
          <cell r="AB24">
            <v>327821</v>
          </cell>
          <cell r="AC24">
            <v>322137</v>
          </cell>
          <cell r="AD24">
            <v>147415</v>
          </cell>
          <cell r="AE24">
            <v>872429</v>
          </cell>
          <cell r="AF24">
            <v>20</v>
          </cell>
          <cell r="AG24">
            <v>19</v>
          </cell>
          <cell r="AH24">
            <v>199</v>
          </cell>
          <cell r="AI24">
            <v>1321</v>
          </cell>
          <cell r="AJ24">
            <v>-1347</v>
          </cell>
          <cell r="AK24">
            <v>-5771</v>
          </cell>
          <cell r="AL24">
            <v>-3116</v>
          </cell>
          <cell r="AM24">
            <v>-117808</v>
          </cell>
          <cell r="AN24">
            <v>115107</v>
          </cell>
          <cell r="AO24">
            <v>117897</v>
          </cell>
          <cell r="AP24">
            <v>44992</v>
          </cell>
          <cell r="AQ24">
            <v>252286</v>
          </cell>
          <cell r="AR24">
            <v>7022</v>
          </cell>
          <cell r="AS24">
            <v>144300</v>
          </cell>
          <cell r="AT24">
            <v>9037</v>
          </cell>
          <cell r="AU24">
            <v>423932</v>
          </cell>
          <cell r="AV24">
            <v>2</v>
          </cell>
          <cell r="AW24">
            <v>25</v>
          </cell>
          <cell r="AX24">
            <v>10</v>
          </cell>
          <cell r="AY24">
            <v>782</v>
          </cell>
          <cell r="AZ24">
            <v>0</v>
          </cell>
          <cell r="BA24">
            <v>400</v>
          </cell>
          <cell r="BB24">
            <v>0</v>
          </cell>
          <cell r="BC24">
            <v>4004</v>
          </cell>
          <cell r="BD24">
            <v>18</v>
          </cell>
          <cell r="BE24">
            <v>18</v>
          </cell>
          <cell r="BF24">
            <v>104</v>
          </cell>
          <cell r="BG24">
            <v>867</v>
          </cell>
          <cell r="BH24">
            <v>0</v>
          </cell>
          <cell r="BI24">
            <v>312106</v>
          </cell>
          <cell r="BJ24">
            <v>123843.49</v>
          </cell>
          <cell r="BK24">
            <v>241467.49</v>
          </cell>
          <cell r="BL24">
            <v>184509</v>
          </cell>
          <cell r="BM24">
            <v>76742</v>
          </cell>
          <cell r="BN24">
            <v>191260</v>
          </cell>
          <cell r="BO24">
            <v>0</v>
          </cell>
          <cell r="BP24">
            <v>0</v>
          </cell>
          <cell r="BQ24">
            <v>0</v>
          </cell>
          <cell r="BR24">
            <v>708</v>
          </cell>
          <cell r="BS24">
            <v>2035</v>
          </cell>
          <cell r="BT24">
            <v>66</v>
          </cell>
          <cell r="BU24">
            <v>213</v>
          </cell>
          <cell r="BV24">
            <v>343431</v>
          </cell>
          <cell r="BW24">
            <v>475620</v>
          </cell>
          <cell r="BX24">
            <v>4229</v>
          </cell>
          <cell r="BY24">
            <v>12155</v>
          </cell>
          <cell r="BZ24">
            <v>463540</v>
          </cell>
          <cell r="CA24">
            <v>939844</v>
          </cell>
          <cell r="CB24" t="str">
            <v>YES</v>
          </cell>
          <cell r="CC24">
            <v>1</v>
          </cell>
          <cell r="CD24">
            <v>2</v>
          </cell>
          <cell r="CE24">
            <v>2</v>
          </cell>
        </row>
        <row r="25">
          <cell r="A25" t="str">
            <v>0331519</v>
          </cell>
          <cell r="B25" t="str">
            <v>Belmont Pines</v>
          </cell>
          <cell r="C25">
            <v>41395</v>
          </cell>
          <cell r="D25">
            <v>41759</v>
          </cell>
          <cell r="E25">
            <v>4727919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11211937</v>
          </cell>
          <cell r="L25">
            <v>4642569</v>
          </cell>
          <cell r="M25">
            <v>1841447</v>
          </cell>
          <cell r="N25">
            <v>11642</v>
          </cell>
          <cell r="O25">
            <v>6875</v>
          </cell>
          <cell r="P25">
            <v>1797</v>
          </cell>
          <cell r="Q25">
            <v>1102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2741612</v>
          </cell>
          <cell r="BJ25">
            <v>3429943.51</v>
          </cell>
          <cell r="BK25">
            <v>7418915.5099999998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 t="str">
            <v>YES</v>
          </cell>
          <cell r="CC25">
            <v>2</v>
          </cell>
          <cell r="CD25">
            <v>1</v>
          </cell>
          <cell r="CE25">
            <v>2</v>
          </cell>
        </row>
        <row r="26">
          <cell r="A26" t="str">
            <v>0641336</v>
          </cell>
          <cell r="B26" t="str">
            <v>Berger Hospital</v>
          </cell>
          <cell r="C26">
            <v>41275</v>
          </cell>
          <cell r="D26">
            <v>41639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1575131</v>
          </cell>
          <cell r="K26">
            <v>59688961</v>
          </cell>
          <cell r="L26">
            <v>26579086</v>
          </cell>
          <cell r="M26">
            <v>27994596</v>
          </cell>
          <cell r="N26">
            <v>12049</v>
          </cell>
          <cell r="O26">
            <v>323</v>
          </cell>
          <cell r="P26">
            <v>2770</v>
          </cell>
          <cell r="Q26">
            <v>135</v>
          </cell>
          <cell r="R26">
            <v>91639</v>
          </cell>
          <cell r="S26">
            <v>2642</v>
          </cell>
          <cell r="T26">
            <v>364903.89</v>
          </cell>
          <cell r="U26">
            <v>776671.02</v>
          </cell>
          <cell r="V26">
            <v>1099177.4400000002</v>
          </cell>
          <cell r="W26">
            <v>1766365.5799999996</v>
          </cell>
          <cell r="X26">
            <v>15</v>
          </cell>
          <cell r="Y26">
            <v>40</v>
          </cell>
          <cell r="Z26">
            <v>369</v>
          </cell>
          <cell r="AA26">
            <v>634</v>
          </cell>
          <cell r="AB26">
            <v>1113997.83</v>
          </cell>
          <cell r="AC26">
            <v>1093625.74</v>
          </cell>
          <cell r="AD26">
            <v>2928855.6100000059</v>
          </cell>
          <cell r="AE26">
            <v>5205436.5200000172</v>
          </cell>
          <cell r="AF26">
            <v>72</v>
          </cell>
          <cell r="AG26">
            <v>99</v>
          </cell>
          <cell r="AH26">
            <v>1629</v>
          </cell>
          <cell r="AI26">
            <v>3921</v>
          </cell>
          <cell r="AJ26">
            <v>43635.459999999992</v>
          </cell>
          <cell r="AK26">
            <v>29082.539999999979</v>
          </cell>
          <cell r="AL26">
            <v>-81463.710000000021</v>
          </cell>
          <cell r="AM26">
            <v>-219419.58999999997</v>
          </cell>
          <cell r="AN26">
            <v>585780</v>
          </cell>
          <cell r="AO26">
            <v>486311.08</v>
          </cell>
          <cell r="AP26">
            <v>820051.76</v>
          </cell>
          <cell r="AQ26">
            <v>991844.59000000008</v>
          </cell>
          <cell r="AR26">
            <v>156088.54</v>
          </cell>
          <cell r="AS26">
            <v>357156.46</v>
          </cell>
          <cell r="AT26">
            <v>390393.71</v>
          </cell>
          <cell r="AU26">
            <v>721761.59</v>
          </cell>
          <cell r="AV26">
            <v>13</v>
          </cell>
          <cell r="AW26">
            <v>38</v>
          </cell>
          <cell r="AX26">
            <v>195</v>
          </cell>
          <cell r="AY26">
            <v>277</v>
          </cell>
          <cell r="AZ26">
            <v>0</v>
          </cell>
          <cell r="BA26">
            <v>54112.92</v>
          </cell>
          <cell r="BB26">
            <v>-946.76</v>
          </cell>
          <cell r="BC26">
            <v>371018.41</v>
          </cell>
          <cell r="BD26">
            <v>68</v>
          </cell>
          <cell r="BE26">
            <v>98</v>
          </cell>
          <cell r="BF26">
            <v>739</v>
          </cell>
          <cell r="BG26">
            <v>2379</v>
          </cell>
          <cell r="BH26">
            <v>0</v>
          </cell>
          <cell r="BI26">
            <v>902840</v>
          </cell>
          <cell r="BJ26">
            <v>203376.61</v>
          </cell>
          <cell r="BK26">
            <v>777719.61</v>
          </cell>
          <cell r="BL26">
            <v>917694</v>
          </cell>
          <cell r="BM26">
            <v>944054.75</v>
          </cell>
          <cell r="BN26">
            <v>1477434.75</v>
          </cell>
          <cell r="BO26">
            <v>0</v>
          </cell>
          <cell r="BP26">
            <v>0</v>
          </cell>
          <cell r="BQ26">
            <v>0</v>
          </cell>
          <cell r="BR26">
            <v>1442</v>
          </cell>
          <cell r="BS26">
            <v>2471</v>
          </cell>
          <cell r="BT26">
            <v>632</v>
          </cell>
          <cell r="BU26">
            <v>694</v>
          </cell>
          <cell r="BV26">
            <v>1877679.5000000028</v>
          </cell>
          <cell r="BW26">
            <v>2760786</v>
          </cell>
          <cell r="BX26">
            <v>18209</v>
          </cell>
          <cell r="BY26">
            <v>30947</v>
          </cell>
          <cell r="BZ26">
            <v>3618131.2399999937</v>
          </cell>
          <cell r="CA26">
            <v>4939432</v>
          </cell>
          <cell r="CB26" t="str">
            <v>YES</v>
          </cell>
          <cell r="CC26">
            <v>1</v>
          </cell>
          <cell r="CD26">
            <v>2</v>
          </cell>
          <cell r="CE26">
            <v>2</v>
          </cell>
        </row>
        <row r="27">
          <cell r="A27" t="str">
            <v>0684504</v>
          </cell>
          <cell r="B27" t="str">
            <v>Bethesda Hospital</v>
          </cell>
          <cell r="C27">
            <v>41456</v>
          </cell>
          <cell r="D27">
            <v>41820</v>
          </cell>
          <cell r="E27">
            <v>0</v>
          </cell>
          <cell r="F27">
            <v>26768</v>
          </cell>
          <cell r="G27">
            <v>0</v>
          </cell>
          <cell r="H27">
            <v>0</v>
          </cell>
          <cell r="I27">
            <v>0</v>
          </cell>
          <cell r="J27">
            <v>57161684</v>
          </cell>
          <cell r="K27">
            <v>473582088</v>
          </cell>
          <cell r="L27">
            <v>239109846</v>
          </cell>
          <cell r="M27">
            <v>157222167</v>
          </cell>
          <cell r="N27">
            <v>104818</v>
          </cell>
          <cell r="O27">
            <v>6145</v>
          </cell>
          <cell r="P27">
            <v>26317</v>
          </cell>
          <cell r="Q27">
            <v>1414</v>
          </cell>
          <cell r="R27">
            <v>705143</v>
          </cell>
          <cell r="S27">
            <v>9703</v>
          </cell>
          <cell r="T27">
            <v>4151838</v>
          </cell>
          <cell r="U27">
            <v>110394595</v>
          </cell>
          <cell r="V27">
            <v>4985894</v>
          </cell>
          <cell r="W27">
            <v>109089840</v>
          </cell>
          <cell r="X27">
            <v>128</v>
          </cell>
          <cell r="Y27">
            <v>3402</v>
          </cell>
          <cell r="Z27">
            <v>1538</v>
          </cell>
          <cell r="AA27">
            <v>40089</v>
          </cell>
          <cell r="AB27">
            <v>5992591</v>
          </cell>
          <cell r="AC27">
            <v>19707411</v>
          </cell>
          <cell r="AD27">
            <v>8957470</v>
          </cell>
          <cell r="AE27">
            <v>33945777</v>
          </cell>
          <cell r="AF27">
            <v>195</v>
          </cell>
          <cell r="AG27">
            <v>929</v>
          </cell>
          <cell r="AH27">
            <v>4583</v>
          </cell>
          <cell r="AI27">
            <v>21056</v>
          </cell>
          <cell r="AJ27">
            <v>-106487.83000000007</v>
          </cell>
          <cell r="AK27">
            <v>663416</v>
          </cell>
          <cell r="AL27">
            <v>46246.469999999972</v>
          </cell>
          <cell r="AM27">
            <v>-2268500</v>
          </cell>
          <cell r="AN27">
            <v>1582134</v>
          </cell>
          <cell r="AO27">
            <v>5522365</v>
          </cell>
          <cell r="AP27">
            <v>1706688</v>
          </cell>
          <cell r="AQ27">
            <v>6123199</v>
          </cell>
          <cell r="AR27">
            <v>1244120.83</v>
          </cell>
          <cell r="AS27">
            <v>29682053</v>
          </cell>
          <cell r="AT27">
            <v>912751.53</v>
          </cell>
          <cell r="AU27">
            <v>22050038</v>
          </cell>
          <cell r="AV27">
            <v>108</v>
          </cell>
          <cell r="AW27">
            <v>3105</v>
          </cell>
          <cell r="AX27">
            <v>849</v>
          </cell>
          <cell r="AY27">
            <v>25432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178</v>
          </cell>
          <cell r="BE27">
            <v>872</v>
          </cell>
          <cell r="BF27">
            <v>1789</v>
          </cell>
          <cell r="BG27">
            <v>13450</v>
          </cell>
          <cell r="BH27">
            <v>0</v>
          </cell>
          <cell r="BI27">
            <v>12112894</v>
          </cell>
          <cell r="BJ27">
            <v>5823697.2699999996</v>
          </cell>
          <cell r="BK27">
            <v>15142147.27</v>
          </cell>
          <cell r="BL27">
            <v>3707365</v>
          </cell>
          <cell r="BM27">
            <v>1107027.73</v>
          </cell>
          <cell r="BN27">
            <v>3989688.73</v>
          </cell>
          <cell r="BO27">
            <v>0</v>
          </cell>
          <cell r="BP27">
            <v>0</v>
          </cell>
          <cell r="BQ27">
            <v>0</v>
          </cell>
          <cell r="BR27">
            <v>8768</v>
          </cell>
          <cell r="BS27">
            <v>62062</v>
          </cell>
          <cell r="BT27">
            <v>2867</v>
          </cell>
          <cell r="BU27">
            <v>17252</v>
          </cell>
          <cell r="BV27">
            <v>10383751</v>
          </cell>
          <cell r="BW27">
            <v>15733133</v>
          </cell>
          <cell r="BX27">
            <v>46696</v>
          </cell>
          <cell r="BY27">
            <v>538045</v>
          </cell>
          <cell r="BZ27">
            <v>10010186</v>
          </cell>
          <cell r="CA27">
            <v>14406134</v>
          </cell>
          <cell r="CB27" t="str">
            <v>YES</v>
          </cell>
          <cell r="CC27">
            <v>1</v>
          </cell>
          <cell r="CD27">
            <v>2</v>
          </cell>
          <cell r="CE27">
            <v>2</v>
          </cell>
        </row>
        <row r="28">
          <cell r="A28" t="str">
            <v>2497678</v>
          </cell>
          <cell r="B28" t="str">
            <v>Blanchard Valley Reg. Hlth - Bluffton</v>
          </cell>
          <cell r="C28">
            <v>41275</v>
          </cell>
          <cell r="D28">
            <v>41639</v>
          </cell>
          <cell r="E28">
            <v>0</v>
          </cell>
          <cell r="F28">
            <v>3064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17116236</v>
          </cell>
          <cell r="L28">
            <v>3656613</v>
          </cell>
          <cell r="M28">
            <v>11586912</v>
          </cell>
          <cell r="N28">
            <v>1358</v>
          </cell>
          <cell r="O28">
            <v>17</v>
          </cell>
          <cell r="P28">
            <v>590</v>
          </cell>
          <cell r="Q28">
            <v>7</v>
          </cell>
          <cell r="R28">
            <v>39124</v>
          </cell>
          <cell r="S28">
            <v>661</v>
          </cell>
          <cell r="T28">
            <v>96541.799999999988</v>
          </cell>
          <cell r="U28">
            <v>446582.70999999996</v>
          </cell>
          <cell r="V28">
            <v>403455.05999999994</v>
          </cell>
          <cell r="W28">
            <v>2720252.7700000005</v>
          </cell>
          <cell r="X28">
            <v>11</v>
          </cell>
          <cell r="Y28">
            <v>72</v>
          </cell>
          <cell r="Z28">
            <v>221</v>
          </cell>
          <cell r="AA28">
            <v>1965</v>
          </cell>
          <cell r="AB28">
            <v>20220.43</v>
          </cell>
          <cell r="AC28">
            <v>81012.040000000008</v>
          </cell>
          <cell r="AD28">
            <v>310511.11</v>
          </cell>
          <cell r="AE28">
            <v>871365.91999999993</v>
          </cell>
          <cell r="AF28">
            <v>3</v>
          </cell>
          <cell r="AG28">
            <v>14</v>
          </cell>
          <cell r="AH28">
            <v>236</v>
          </cell>
          <cell r="AI28">
            <v>1037</v>
          </cell>
          <cell r="AJ28">
            <v>49381</v>
          </cell>
          <cell r="AK28">
            <v>92040</v>
          </cell>
          <cell r="AL28">
            <v>-16672</v>
          </cell>
          <cell r="AM28">
            <v>-757440</v>
          </cell>
          <cell r="AN28">
            <v>23462</v>
          </cell>
          <cell r="AO28">
            <v>35552</v>
          </cell>
          <cell r="AP28">
            <v>158490</v>
          </cell>
          <cell r="AQ28">
            <v>349669</v>
          </cell>
          <cell r="AR28">
            <v>60479</v>
          </cell>
          <cell r="AS28">
            <v>362652</v>
          </cell>
          <cell r="AT28">
            <v>184885</v>
          </cell>
          <cell r="AU28">
            <v>2036859</v>
          </cell>
          <cell r="AV28">
            <v>5</v>
          </cell>
          <cell r="AW28">
            <v>44</v>
          </cell>
          <cell r="AX28">
            <v>113</v>
          </cell>
          <cell r="AY28">
            <v>1036</v>
          </cell>
          <cell r="AZ28">
            <v>0</v>
          </cell>
          <cell r="BA28">
            <v>32848</v>
          </cell>
          <cell r="BB28">
            <v>0</v>
          </cell>
          <cell r="BC28">
            <v>147419</v>
          </cell>
          <cell r="BD28">
            <v>2</v>
          </cell>
          <cell r="BE28">
            <v>11</v>
          </cell>
          <cell r="BF28">
            <v>75</v>
          </cell>
          <cell r="BG28">
            <v>505</v>
          </cell>
          <cell r="BH28">
            <v>0</v>
          </cell>
          <cell r="BI28">
            <v>42973</v>
          </cell>
          <cell r="BJ28">
            <v>89506.21</v>
          </cell>
          <cell r="BK28">
            <v>123531.21</v>
          </cell>
          <cell r="BL28">
            <v>239014</v>
          </cell>
          <cell r="BM28">
            <v>36640.35</v>
          </cell>
          <cell r="BN28">
            <v>182769.35</v>
          </cell>
          <cell r="BO28">
            <v>0</v>
          </cell>
          <cell r="BP28">
            <v>0</v>
          </cell>
          <cell r="BQ28">
            <v>0</v>
          </cell>
          <cell r="BR28">
            <v>265</v>
          </cell>
          <cell r="BS28">
            <v>416</v>
          </cell>
          <cell r="BT28">
            <v>117</v>
          </cell>
          <cell r="BU28">
            <v>175</v>
          </cell>
          <cell r="BV28">
            <v>362072.98</v>
          </cell>
          <cell r="BW28">
            <v>696784</v>
          </cell>
          <cell r="BX28">
            <v>4288</v>
          </cell>
          <cell r="BY28">
            <v>9745</v>
          </cell>
          <cell r="BZ28">
            <v>841766.3</v>
          </cell>
          <cell r="CA28">
            <v>1674452</v>
          </cell>
          <cell r="CB28" t="str">
            <v>YES</v>
          </cell>
          <cell r="CC28">
            <v>1</v>
          </cell>
          <cell r="CD28">
            <v>3</v>
          </cell>
          <cell r="CE28">
            <v>3</v>
          </cell>
        </row>
        <row r="29">
          <cell r="A29" t="str">
            <v>0759666</v>
          </cell>
          <cell r="B29" t="str">
            <v>Blanchard Valley Regional Hlth Ctr</v>
          </cell>
          <cell r="C29">
            <v>41275</v>
          </cell>
          <cell r="D29">
            <v>41639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143541450</v>
          </cell>
          <cell r="L29">
            <v>72793280</v>
          </cell>
          <cell r="M29">
            <v>62718632</v>
          </cell>
          <cell r="N29">
            <v>30579</v>
          </cell>
          <cell r="O29">
            <v>1262</v>
          </cell>
          <cell r="P29">
            <v>8293</v>
          </cell>
          <cell r="Q29">
            <v>319</v>
          </cell>
          <cell r="R29">
            <v>189282</v>
          </cell>
          <cell r="S29">
            <v>5627</v>
          </cell>
          <cell r="T29">
            <v>958030</v>
          </cell>
          <cell r="U29">
            <v>9104635</v>
          </cell>
          <cell r="V29">
            <v>1976744</v>
          </cell>
          <cell r="W29">
            <v>18278657</v>
          </cell>
          <cell r="X29">
            <v>70</v>
          </cell>
          <cell r="Y29">
            <v>650</v>
          </cell>
          <cell r="Z29">
            <v>1028</v>
          </cell>
          <cell r="AA29">
            <v>11936</v>
          </cell>
          <cell r="AB29">
            <v>2256995</v>
          </cell>
          <cell r="AC29">
            <v>3271952</v>
          </cell>
          <cell r="AD29">
            <v>5265771</v>
          </cell>
          <cell r="AE29">
            <v>6820213</v>
          </cell>
          <cell r="AF29">
            <v>196</v>
          </cell>
          <cell r="AG29">
            <v>192</v>
          </cell>
          <cell r="AH29">
            <v>4438</v>
          </cell>
          <cell r="AI29">
            <v>7348</v>
          </cell>
          <cell r="AJ29">
            <v>85646</v>
          </cell>
          <cell r="AK29">
            <v>-1047917</v>
          </cell>
          <cell r="AL29">
            <v>-195896</v>
          </cell>
          <cell r="AM29">
            <v>-6422550</v>
          </cell>
          <cell r="AN29">
            <v>1772366</v>
          </cell>
          <cell r="AO29">
            <v>1959541</v>
          </cell>
          <cell r="AP29">
            <v>1837976</v>
          </cell>
          <cell r="AQ29">
            <v>1105410</v>
          </cell>
          <cell r="AR29">
            <v>543031</v>
          </cell>
          <cell r="AS29">
            <v>6785735</v>
          </cell>
          <cell r="AT29">
            <v>1009853</v>
          </cell>
          <cell r="AU29">
            <v>13759263</v>
          </cell>
          <cell r="AV29">
            <v>53</v>
          </cell>
          <cell r="AW29">
            <v>428</v>
          </cell>
          <cell r="AX29">
            <v>427</v>
          </cell>
          <cell r="AY29">
            <v>5932</v>
          </cell>
          <cell r="AZ29">
            <v>0</v>
          </cell>
          <cell r="BA29">
            <v>234471</v>
          </cell>
          <cell r="BB29">
            <v>0</v>
          </cell>
          <cell r="BC29">
            <v>1203348</v>
          </cell>
          <cell r="BD29">
            <v>66</v>
          </cell>
          <cell r="BE29">
            <v>107</v>
          </cell>
          <cell r="BF29">
            <v>1412</v>
          </cell>
          <cell r="BG29">
            <v>3640</v>
          </cell>
          <cell r="BH29">
            <v>0</v>
          </cell>
          <cell r="BI29">
            <v>2689933</v>
          </cell>
          <cell r="BJ29">
            <v>1397347.22</v>
          </cell>
          <cell r="BK29">
            <v>3083683.2199999997</v>
          </cell>
          <cell r="BL29">
            <v>1313602</v>
          </cell>
          <cell r="BM29">
            <v>609200.77</v>
          </cell>
          <cell r="BN29">
            <v>1490555.77</v>
          </cell>
          <cell r="BO29">
            <v>0</v>
          </cell>
          <cell r="BP29">
            <v>0</v>
          </cell>
          <cell r="BQ29">
            <v>0</v>
          </cell>
          <cell r="BR29">
            <v>3153</v>
          </cell>
          <cell r="BS29">
            <v>6485</v>
          </cell>
          <cell r="BT29">
            <v>1169</v>
          </cell>
          <cell r="BU29">
            <v>2479</v>
          </cell>
          <cell r="BV29">
            <v>4076272.5300000003</v>
          </cell>
          <cell r="BW29">
            <v>6101085</v>
          </cell>
          <cell r="BX29">
            <v>21602</v>
          </cell>
          <cell r="BY29">
            <v>36957</v>
          </cell>
          <cell r="BZ29">
            <v>4233490.4399999995</v>
          </cell>
          <cell r="CA29">
            <v>6956725</v>
          </cell>
          <cell r="CB29" t="str">
            <v>YES</v>
          </cell>
          <cell r="CC29">
            <v>1</v>
          </cell>
          <cell r="CD29">
            <v>2</v>
          </cell>
          <cell r="CE29">
            <v>2</v>
          </cell>
        </row>
        <row r="30">
          <cell r="A30" t="str">
            <v>0097200</v>
          </cell>
          <cell r="B30" t="str">
            <v>Bridgewell Hosital</v>
          </cell>
          <cell r="C30">
            <v>41302</v>
          </cell>
          <cell r="D30">
            <v>41639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4080626</v>
          </cell>
          <cell r="L30">
            <v>3098183</v>
          </cell>
          <cell r="M30">
            <v>982444</v>
          </cell>
          <cell r="N30">
            <v>3965</v>
          </cell>
          <cell r="O30">
            <v>0</v>
          </cell>
          <cell r="P30">
            <v>283</v>
          </cell>
          <cell r="Q30">
            <v>0</v>
          </cell>
          <cell r="R30">
            <v>6550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 t="str">
            <v>NO</v>
          </cell>
          <cell r="CC30">
            <v>2</v>
          </cell>
          <cell r="CD30">
            <v>2</v>
          </cell>
          <cell r="CE30">
            <v>2</v>
          </cell>
        </row>
        <row r="31">
          <cell r="A31" t="str">
            <v>3150076</v>
          </cell>
          <cell r="B31" t="str">
            <v>Bucyrus Community Hospital</v>
          </cell>
          <cell r="C31">
            <v>41456</v>
          </cell>
          <cell r="D31">
            <v>41820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32872697</v>
          </cell>
          <cell r="L31">
            <v>12234183</v>
          </cell>
          <cell r="M31">
            <v>17477659</v>
          </cell>
          <cell r="N31">
            <v>3903</v>
          </cell>
          <cell r="O31">
            <v>98</v>
          </cell>
          <cell r="P31">
            <v>939</v>
          </cell>
          <cell r="Q31">
            <v>26</v>
          </cell>
          <cell r="R31">
            <v>58489</v>
          </cell>
          <cell r="S31">
            <v>1894</v>
          </cell>
          <cell r="T31">
            <v>0</v>
          </cell>
          <cell r="U31">
            <v>1709053.71</v>
          </cell>
          <cell r="V31">
            <v>210803.54</v>
          </cell>
          <cell r="W31">
            <v>5863979.4499999993</v>
          </cell>
          <cell r="X31">
            <v>0</v>
          </cell>
          <cell r="Y31">
            <v>84</v>
          </cell>
          <cell r="Z31">
            <v>121</v>
          </cell>
          <cell r="AA31">
            <v>4314</v>
          </cell>
          <cell r="AB31">
            <v>77820.859999999986</v>
          </cell>
          <cell r="AC31">
            <v>477447.32000000007</v>
          </cell>
          <cell r="AD31">
            <v>428665.54</v>
          </cell>
          <cell r="AE31">
            <v>2359321.88</v>
          </cell>
          <cell r="AF31">
            <v>5</v>
          </cell>
          <cell r="AG31">
            <v>25</v>
          </cell>
          <cell r="AH31">
            <v>335</v>
          </cell>
          <cell r="AI31">
            <v>2688</v>
          </cell>
          <cell r="AJ31">
            <v>0</v>
          </cell>
          <cell r="AK31">
            <v>-1783393.2799999975</v>
          </cell>
          <cell r="AL31">
            <v>11653.570000000014</v>
          </cell>
          <cell r="AM31">
            <v>-1093843.3800000004</v>
          </cell>
          <cell r="AN31">
            <v>40521</v>
          </cell>
          <cell r="AO31">
            <v>253474.12</v>
          </cell>
          <cell r="AP31">
            <v>137880</v>
          </cell>
          <cell r="AQ31">
            <v>674714.49</v>
          </cell>
          <cell r="AR31">
            <v>0</v>
          </cell>
          <cell r="AS31">
            <v>2696590.2799999975</v>
          </cell>
          <cell r="AT31">
            <v>55524.429999999986</v>
          </cell>
          <cell r="AU31">
            <v>2972659.3800000004</v>
          </cell>
          <cell r="AV31">
            <v>0</v>
          </cell>
          <cell r="AW31">
            <v>79</v>
          </cell>
          <cell r="AX31">
            <v>50</v>
          </cell>
          <cell r="AY31">
            <v>2138</v>
          </cell>
          <cell r="AZ31">
            <v>0</v>
          </cell>
          <cell r="BA31">
            <v>2867.88</v>
          </cell>
          <cell r="BB31">
            <v>0</v>
          </cell>
          <cell r="BC31">
            <v>98742.509999999966</v>
          </cell>
          <cell r="BD31">
            <v>5</v>
          </cell>
          <cell r="BE31">
            <v>22</v>
          </cell>
          <cell r="BF31">
            <v>149</v>
          </cell>
          <cell r="BG31">
            <v>1474</v>
          </cell>
          <cell r="BH31">
            <v>0</v>
          </cell>
          <cell r="BI31">
            <v>298020</v>
          </cell>
          <cell r="BJ31">
            <v>119145.8</v>
          </cell>
          <cell r="BK31">
            <v>403116.79999999999</v>
          </cell>
          <cell r="BL31">
            <v>431472</v>
          </cell>
          <cell r="BM31">
            <v>131964.31</v>
          </cell>
          <cell r="BN31">
            <v>410813.31</v>
          </cell>
          <cell r="BO31">
            <v>0</v>
          </cell>
          <cell r="BP31">
            <v>0</v>
          </cell>
          <cell r="BQ31">
            <v>0</v>
          </cell>
          <cell r="BR31">
            <v>278</v>
          </cell>
          <cell r="BS31">
            <v>649</v>
          </cell>
          <cell r="BT31">
            <v>72</v>
          </cell>
          <cell r="BU31">
            <v>164</v>
          </cell>
          <cell r="BV31">
            <v>777949.95000000019</v>
          </cell>
          <cell r="BW31">
            <v>850692</v>
          </cell>
          <cell r="BX31">
            <v>9519</v>
          </cell>
          <cell r="BY31">
            <v>16817</v>
          </cell>
          <cell r="BZ31">
            <v>1750208.0499999581</v>
          </cell>
          <cell r="CA31">
            <v>2753315</v>
          </cell>
          <cell r="CB31" t="str">
            <v>YES</v>
          </cell>
          <cell r="CC31">
            <v>1</v>
          </cell>
          <cell r="CD31">
            <v>2</v>
          </cell>
          <cell r="CE31">
            <v>2</v>
          </cell>
        </row>
        <row r="32">
          <cell r="A32" t="str">
            <v>3001405</v>
          </cell>
          <cell r="B32" t="str">
            <v>Cambridge Behavioral Hospital</v>
          </cell>
          <cell r="C32">
            <v>41275</v>
          </cell>
          <cell r="D32">
            <v>41639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8323172</v>
          </cell>
          <cell r="L32">
            <v>8323177</v>
          </cell>
          <cell r="M32">
            <v>0</v>
          </cell>
          <cell r="N32">
            <v>20525</v>
          </cell>
          <cell r="O32">
            <v>0</v>
          </cell>
          <cell r="P32">
            <v>1044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 t="str">
            <v>YES</v>
          </cell>
          <cell r="CC32">
            <v>2</v>
          </cell>
          <cell r="CD32">
            <v>2</v>
          </cell>
          <cell r="CE32">
            <v>1</v>
          </cell>
        </row>
        <row r="33">
          <cell r="A33" t="str">
            <v>0150152</v>
          </cell>
          <cell r="B33" t="str">
            <v>Central Ohio Psych</v>
          </cell>
          <cell r="C33">
            <v>41456</v>
          </cell>
          <cell r="D33">
            <v>41820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41053202</v>
          </cell>
          <cell r="L33">
            <v>41053202</v>
          </cell>
          <cell r="M33">
            <v>0</v>
          </cell>
          <cell r="N33">
            <v>77132</v>
          </cell>
          <cell r="O33">
            <v>500</v>
          </cell>
          <cell r="P33">
            <v>1952</v>
          </cell>
          <cell r="Q33">
            <v>17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266122</v>
          </cell>
          <cell r="BJ33">
            <v>158214.17000000001</v>
          </cell>
          <cell r="BK33">
            <v>229312.17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 t="str">
            <v>NO</v>
          </cell>
          <cell r="CC33">
            <v>0</v>
          </cell>
          <cell r="CD33">
            <v>0</v>
          </cell>
          <cell r="CE33">
            <v>0</v>
          </cell>
        </row>
        <row r="34">
          <cell r="A34" t="str">
            <v>1473203</v>
          </cell>
          <cell r="B34" t="str">
            <v>Children's Hospital Med Ctr Akron</v>
          </cell>
          <cell r="C34">
            <v>41275</v>
          </cell>
          <cell r="D34">
            <v>41639</v>
          </cell>
          <cell r="E34">
            <v>0</v>
          </cell>
          <cell r="F34">
            <v>4634511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443385985</v>
          </cell>
          <cell r="L34">
            <v>193144539</v>
          </cell>
          <cell r="M34">
            <v>227205782</v>
          </cell>
          <cell r="N34">
            <v>78317</v>
          </cell>
          <cell r="O34">
            <v>12158</v>
          </cell>
          <cell r="P34">
            <v>9504</v>
          </cell>
          <cell r="Q34">
            <v>1194</v>
          </cell>
          <cell r="R34">
            <v>779213</v>
          </cell>
          <cell r="S34">
            <v>40999</v>
          </cell>
          <cell r="T34">
            <v>583745</v>
          </cell>
          <cell r="U34">
            <v>15825857</v>
          </cell>
          <cell r="V34">
            <v>773584</v>
          </cell>
          <cell r="W34">
            <v>23326351</v>
          </cell>
          <cell r="X34">
            <v>21</v>
          </cell>
          <cell r="Y34">
            <v>509</v>
          </cell>
          <cell r="Z34">
            <v>414</v>
          </cell>
          <cell r="AA34">
            <v>17460</v>
          </cell>
          <cell r="AB34">
            <v>2796514</v>
          </cell>
          <cell r="AC34">
            <v>2633364</v>
          </cell>
          <cell r="AD34">
            <v>932614</v>
          </cell>
          <cell r="AE34">
            <v>2366387</v>
          </cell>
          <cell r="AF34">
            <v>50</v>
          </cell>
          <cell r="AG34">
            <v>52</v>
          </cell>
          <cell r="AH34">
            <v>935</v>
          </cell>
          <cell r="AI34">
            <v>3858</v>
          </cell>
          <cell r="AJ34">
            <v>-131726.41999999998</v>
          </cell>
          <cell r="AK34">
            <v>-4657537</v>
          </cell>
          <cell r="AL34">
            <v>-56653</v>
          </cell>
          <cell r="AM34">
            <v>-2528962</v>
          </cell>
          <cell r="AN34">
            <v>1142609</v>
          </cell>
          <cell r="AO34">
            <v>1084416</v>
          </cell>
          <cell r="AP34">
            <v>517418</v>
          </cell>
          <cell r="AQ34">
            <v>1200552</v>
          </cell>
          <cell r="AR34">
            <v>374944.42</v>
          </cell>
          <cell r="AS34">
            <v>11488820</v>
          </cell>
          <cell r="AT34">
            <v>415660</v>
          </cell>
          <cell r="AU34">
            <v>14327285</v>
          </cell>
          <cell r="AV34">
            <v>20</v>
          </cell>
          <cell r="AW34">
            <v>501</v>
          </cell>
          <cell r="AX34">
            <v>211</v>
          </cell>
          <cell r="AY34">
            <v>10882</v>
          </cell>
          <cell r="AZ34">
            <v>0</v>
          </cell>
          <cell r="BA34">
            <v>16173</v>
          </cell>
          <cell r="BB34">
            <v>0</v>
          </cell>
          <cell r="BC34">
            <v>64805</v>
          </cell>
          <cell r="BD34">
            <v>44</v>
          </cell>
          <cell r="BE34">
            <v>49</v>
          </cell>
          <cell r="BF34">
            <v>392</v>
          </cell>
          <cell r="BG34">
            <v>2641</v>
          </cell>
          <cell r="BH34">
            <v>0</v>
          </cell>
          <cell r="BI34">
            <v>34290389</v>
          </cell>
          <cell r="BJ34">
            <v>4250367.79</v>
          </cell>
          <cell r="BK34">
            <v>39221885.789999999</v>
          </cell>
          <cell r="BL34">
            <v>19832742</v>
          </cell>
          <cell r="BM34">
            <v>3246795.44</v>
          </cell>
          <cell r="BN34">
            <v>16260251.439999999</v>
          </cell>
          <cell r="BO34">
            <v>0</v>
          </cell>
          <cell r="BP34">
            <v>326068</v>
          </cell>
          <cell r="BQ34">
            <v>1139545</v>
          </cell>
          <cell r="BR34">
            <v>27951</v>
          </cell>
          <cell r="BS34">
            <v>29349</v>
          </cell>
          <cell r="BT34">
            <v>3768</v>
          </cell>
          <cell r="BU34">
            <v>3805</v>
          </cell>
          <cell r="BV34">
            <v>73986952.289999992</v>
          </cell>
          <cell r="BW34">
            <v>70915561</v>
          </cell>
          <cell r="BX34">
            <v>237079</v>
          </cell>
          <cell r="BY34">
            <v>248933</v>
          </cell>
          <cell r="BZ34">
            <v>42222110.460000001</v>
          </cell>
          <cell r="CA34">
            <v>85344955</v>
          </cell>
          <cell r="CB34" t="str">
            <v>YES</v>
          </cell>
          <cell r="CC34">
            <v>2</v>
          </cell>
          <cell r="CD34">
            <v>1</v>
          </cell>
          <cell r="CE34">
            <v>1</v>
          </cell>
        </row>
        <row r="35">
          <cell r="A35" t="str">
            <v>1473285</v>
          </cell>
          <cell r="B35" t="str">
            <v>Children's Hospital Med Ctr Cinnci</v>
          </cell>
          <cell r="C35">
            <v>41456</v>
          </cell>
          <cell r="D35">
            <v>41820</v>
          </cell>
          <cell r="E35">
            <v>0</v>
          </cell>
          <cell r="F35">
            <v>7334348</v>
          </cell>
          <cell r="G35">
            <v>0</v>
          </cell>
          <cell r="H35">
            <v>14717752</v>
          </cell>
          <cell r="I35">
            <v>35742957</v>
          </cell>
          <cell r="J35">
            <v>2145701</v>
          </cell>
          <cell r="K35">
            <v>1099345655</v>
          </cell>
          <cell r="L35">
            <v>565671001</v>
          </cell>
          <cell r="M35">
            <v>413344733</v>
          </cell>
          <cell r="N35">
            <v>145895</v>
          </cell>
          <cell r="O35">
            <v>14946</v>
          </cell>
          <cell r="P35">
            <v>18081</v>
          </cell>
          <cell r="Q35">
            <v>1582</v>
          </cell>
          <cell r="R35">
            <v>1105406</v>
          </cell>
          <cell r="S35">
            <v>45348</v>
          </cell>
          <cell r="T35">
            <v>612846.78</v>
          </cell>
          <cell r="U35">
            <v>21642410.689999998</v>
          </cell>
          <cell r="V35">
            <v>768411.17999999993</v>
          </cell>
          <cell r="W35">
            <v>30091963.839999992</v>
          </cell>
          <cell r="X35">
            <v>12</v>
          </cell>
          <cell r="Y35">
            <v>758</v>
          </cell>
          <cell r="Z35">
            <v>440</v>
          </cell>
          <cell r="AA35">
            <v>21955</v>
          </cell>
          <cell r="AB35">
            <v>579466.68999999994</v>
          </cell>
          <cell r="AC35">
            <v>2469884.1799999997</v>
          </cell>
          <cell r="AD35">
            <v>1225208.76</v>
          </cell>
          <cell r="AE35">
            <v>5634455.0100000007</v>
          </cell>
          <cell r="AF35">
            <v>24</v>
          </cell>
          <cell r="AG35">
            <v>115</v>
          </cell>
          <cell r="AH35">
            <v>1161</v>
          </cell>
          <cell r="AI35">
            <v>7788</v>
          </cell>
          <cell r="AJ35">
            <v>-141276</v>
          </cell>
          <cell r="AK35">
            <v>-5993879</v>
          </cell>
          <cell r="AL35">
            <v>-19902</v>
          </cell>
          <cell r="AM35">
            <v>1270036</v>
          </cell>
          <cell r="AN35">
            <v>260056</v>
          </cell>
          <cell r="AO35">
            <v>1350064</v>
          </cell>
          <cell r="AP35">
            <v>615337</v>
          </cell>
          <cell r="AQ35">
            <v>3274798</v>
          </cell>
          <cell r="AR35">
            <v>408418</v>
          </cell>
          <cell r="AS35">
            <v>16187518</v>
          </cell>
          <cell r="AT35">
            <v>379607</v>
          </cell>
          <cell r="AU35">
            <v>14023431</v>
          </cell>
          <cell r="AV35">
            <v>11</v>
          </cell>
          <cell r="AW35">
            <v>706</v>
          </cell>
          <cell r="AX35">
            <v>168</v>
          </cell>
          <cell r="AY35">
            <v>12828</v>
          </cell>
          <cell r="AZ35">
            <v>0</v>
          </cell>
          <cell r="BA35">
            <v>5297</v>
          </cell>
          <cell r="BB35">
            <v>0</v>
          </cell>
          <cell r="BC35">
            <v>47018</v>
          </cell>
          <cell r="BD35">
            <v>24</v>
          </cell>
          <cell r="BE35">
            <v>32</v>
          </cell>
          <cell r="BF35">
            <v>409</v>
          </cell>
          <cell r="BG35">
            <v>4694</v>
          </cell>
          <cell r="BH35">
            <v>0</v>
          </cell>
          <cell r="BI35">
            <v>59198586</v>
          </cell>
          <cell r="BJ35">
            <v>6095071</v>
          </cell>
          <cell r="BK35">
            <v>63008147</v>
          </cell>
          <cell r="BL35">
            <v>22698661</v>
          </cell>
          <cell r="BM35">
            <v>6221546</v>
          </cell>
          <cell r="BN35">
            <v>15110712</v>
          </cell>
          <cell r="BO35">
            <v>0</v>
          </cell>
          <cell r="BP35">
            <v>360483</v>
          </cell>
          <cell r="BQ35">
            <v>320663</v>
          </cell>
          <cell r="BR35">
            <v>33573</v>
          </cell>
          <cell r="BS35">
            <v>72454</v>
          </cell>
          <cell r="BT35">
            <v>5283</v>
          </cell>
          <cell r="BU35">
            <v>10871</v>
          </cell>
          <cell r="BV35">
            <v>130507064</v>
          </cell>
          <cell r="BW35">
            <v>118136624</v>
          </cell>
          <cell r="BX35">
            <v>278673</v>
          </cell>
          <cell r="BY35">
            <v>671191</v>
          </cell>
          <cell r="BZ35">
            <v>62623587</v>
          </cell>
          <cell r="CA35">
            <v>131464569</v>
          </cell>
          <cell r="CB35" t="str">
            <v>YES</v>
          </cell>
          <cell r="CC35">
            <v>2</v>
          </cell>
          <cell r="CD35">
            <v>1</v>
          </cell>
          <cell r="CE35">
            <v>3</v>
          </cell>
        </row>
        <row r="36">
          <cell r="A36" t="str">
            <v>2114527</v>
          </cell>
          <cell r="B36" t="str">
            <v>Children's Institute</v>
          </cell>
          <cell r="C36">
            <v>41456</v>
          </cell>
          <cell r="D36">
            <v>41820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24336718</v>
          </cell>
          <cell r="L36">
            <v>15544906</v>
          </cell>
          <cell r="M36">
            <v>8791809</v>
          </cell>
          <cell r="N36">
            <v>8788</v>
          </cell>
          <cell r="O36">
            <v>138</v>
          </cell>
          <cell r="P36">
            <v>316</v>
          </cell>
          <cell r="Q36">
            <v>3</v>
          </cell>
          <cell r="R36">
            <v>68719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229127</v>
          </cell>
          <cell r="BJ36">
            <v>0</v>
          </cell>
          <cell r="BK36">
            <v>179440</v>
          </cell>
          <cell r="BL36">
            <v>724</v>
          </cell>
          <cell r="BM36">
            <v>0</v>
          </cell>
          <cell r="BN36">
            <v>609</v>
          </cell>
          <cell r="BO36">
            <v>-42513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 t="str">
            <v>NO</v>
          </cell>
          <cell r="CC36">
            <v>0</v>
          </cell>
          <cell r="CD36">
            <v>0</v>
          </cell>
          <cell r="CE36">
            <v>0</v>
          </cell>
        </row>
        <row r="37">
          <cell r="A37" t="str">
            <v>0465509</v>
          </cell>
          <cell r="B37" t="str">
            <v>Children's Medical Center - Dayton</v>
          </cell>
          <cell r="C37">
            <v>41456</v>
          </cell>
          <cell r="D37">
            <v>41820</v>
          </cell>
          <cell r="E37">
            <v>0</v>
          </cell>
          <cell r="F37">
            <v>1725523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182353637</v>
          </cell>
          <cell r="L37">
            <v>73235668</v>
          </cell>
          <cell r="M37">
            <v>94146631</v>
          </cell>
          <cell r="N37">
            <v>26918</v>
          </cell>
          <cell r="O37">
            <v>3854</v>
          </cell>
          <cell r="P37">
            <v>6472</v>
          </cell>
          <cell r="Q37">
            <v>640</v>
          </cell>
          <cell r="R37">
            <v>234625</v>
          </cell>
          <cell r="S37">
            <v>13286</v>
          </cell>
          <cell r="T37">
            <v>909108.67</v>
          </cell>
          <cell r="U37">
            <v>4257612.08</v>
          </cell>
          <cell r="V37">
            <v>519048.5</v>
          </cell>
          <cell r="W37">
            <v>9875245.4700000007</v>
          </cell>
          <cell r="X37">
            <v>38</v>
          </cell>
          <cell r="Y37">
            <v>299</v>
          </cell>
          <cell r="Z37">
            <v>329</v>
          </cell>
          <cell r="AA37">
            <v>12188</v>
          </cell>
          <cell r="AB37">
            <v>695183.32</v>
          </cell>
          <cell r="AC37">
            <v>672806.94</v>
          </cell>
          <cell r="AD37">
            <v>273425.15000000002</v>
          </cell>
          <cell r="AE37">
            <v>1479645.04</v>
          </cell>
          <cell r="AF37">
            <v>33</v>
          </cell>
          <cell r="AG37">
            <v>24</v>
          </cell>
          <cell r="AH37">
            <v>164</v>
          </cell>
          <cell r="AI37">
            <v>2494</v>
          </cell>
          <cell r="AJ37">
            <v>-547850</v>
          </cell>
          <cell r="AK37">
            <v>-521797</v>
          </cell>
          <cell r="AL37">
            <v>-5651</v>
          </cell>
          <cell r="AM37">
            <v>1207863</v>
          </cell>
          <cell r="AN37">
            <v>287536</v>
          </cell>
          <cell r="AO37">
            <v>71006</v>
          </cell>
          <cell r="AP37">
            <v>128652</v>
          </cell>
          <cell r="AQ37">
            <v>690267</v>
          </cell>
          <cell r="AR37">
            <v>946915</v>
          </cell>
          <cell r="AS37">
            <v>2423734</v>
          </cell>
          <cell r="AT37">
            <v>253570</v>
          </cell>
          <cell r="AU37">
            <v>3862998</v>
          </cell>
          <cell r="AV37">
            <v>33</v>
          </cell>
          <cell r="AW37">
            <v>291</v>
          </cell>
          <cell r="AX37">
            <v>175</v>
          </cell>
          <cell r="AY37">
            <v>7992</v>
          </cell>
          <cell r="AZ37">
            <v>-2935</v>
          </cell>
          <cell r="BA37">
            <v>231400</v>
          </cell>
          <cell r="BB37">
            <v>-2020</v>
          </cell>
          <cell r="BC37">
            <v>94482</v>
          </cell>
          <cell r="BD37">
            <v>29</v>
          </cell>
          <cell r="BE37">
            <v>23</v>
          </cell>
          <cell r="BF37">
            <v>129</v>
          </cell>
          <cell r="BG37">
            <v>1874</v>
          </cell>
          <cell r="BH37">
            <v>0</v>
          </cell>
          <cell r="BI37">
            <v>11203584</v>
          </cell>
          <cell r="BJ37">
            <v>2377716</v>
          </cell>
          <cell r="BK37">
            <v>11573134</v>
          </cell>
          <cell r="BL37">
            <v>4896913</v>
          </cell>
          <cell r="BM37">
            <v>1979178</v>
          </cell>
          <cell r="BN37">
            <v>5041074</v>
          </cell>
          <cell r="BO37">
            <v>0</v>
          </cell>
          <cell r="BP37">
            <v>224879</v>
          </cell>
          <cell r="BQ37">
            <v>297737</v>
          </cell>
          <cell r="BR37">
            <v>12921</v>
          </cell>
          <cell r="BS37">
            <v>20154</v>
          </cell>
          <cell r="BT37">
            <v>3031</v>
          </cell>
          <cell r="BU37">
            <v>4878</v>
          </cell>
          <cell r="BV37">
            <v>31678781</v>
          </cell>
          <cell r="BW37">
            <v>32804143</v>
          </cell>
          <cell r="BX37">
            <v>126461</v>
          </cell>
          <cell r="BY37">
            <v>202151</v>
          </cell>
          <cell r="BZ37">
            <v>28510458</v>
          </cell>
          <cell r="CA37">
            <v>47270275</v>
          </cell>
          <cell r="CB37" t="str">
            <v>YES</v>
          </cell>
          <cell r="CC37">
            <v>2</v>
          </cell>
          <cell r="CD37">
            <v>1</v>
          </cell>
          <cell r="CE37">
            <v>1</v>
          </cell>
        </row>
        <row r="38">
          <cell r="A38" t="str">
            <v>1485503</v>
          </cell>
          <cell r="B38" t="str">
            <v>Christ Hospital</v>
          </cell>
          <cell r="C38">
            <v>41456</v>
          </cell>
          <cell r="D38">
            <v>41820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520264487</v>
          </cell>
          <cell r="L38">
            <v>336093718</v>
          </cell>
          <cell r="M38">
            <v>171495178</v>
          </cell>
          <cell r="N38">
            <v>120559</v>
          </cell>
          <cell r="O38">
            <v>5530</v>
          </cell>
          <cell r="P38">
            <v>27070</v>
          </cell>
          <cell r="Q38">
            <v>891</v>
          </cell>
          <cell r="R38">
            <v>458226</v>
          </cell>
          <cell r="S38">
            <v>8144</v>
          </cell>
          <cell r="T38">
            <v>0</v>
          </cell>
          <cell r="U38">
            <v>121285917</v>
          </cell>
          <cell r="V38">
            <v>10569</v>
          </cell>
          <cell r="W38">
            <v>125398364</v>
          </cell>
          <cell r="X38">
            <v>0</v>
          </cell>
          <cell r="Y38">
            <v>3077</v>
          </cell>
          <cell r="Z38">
            <v>6</v>
          </cell>
          <cell r="AA38">
            <v>30789</v>
          </cell>
          <cell r="AB38">
            <v>4091737</v>
          </cell>
          <cell r="AC38">
            <v>11931584</v>
          </cell>
          <cell r="AD38">
            <v>7655150</v>
          </cell>
          <cell r="AE38">
            <v>17082991</v>
          </cell>
          <cell r="AF38">
            <v>190</v>
          </cell>
          <cell r="AG38">
            <v>496</v>
          </cell>
          <cell r="AH38">
            <v>3368</v>
          </cell>
          <cell r="AI38">
            <v>14087</v>
          </cell>
          <cell r="AJ38">
            <v>0</v>
          </cell>
          <cell r="AK38">
            <v>-4304321</v>
          </cell>
          <cell r="AL38">
            <v>1851</v>
          </cell>
          <cell r="AM38">
            <v>-11128800</v>
          </cell>
          <cell r="AN38">
            <v>1187764</v>
          </cell>
          <cell r="AO38">
            <v>3137316</v>
          </cell>
          <cell r="AP38">
            <v>1201810</v>
          </cell>
          <cell r="AQ38">
            <v>1825750</v>
          </cell>
          <cell r="AR38">
            <v>0</v>
          </cell>
          <cell r="AS38">
            <v>39506281</v>
          </cell>
          <cell r="AT38">
            <v>-226</v>
          </cell>
          <cell r="AU38">
            <v>32888676</v>
          </cell>
          <cell r="AV38">
            <v>0</v>
          </cell>
          <cell r="AW38">
            <v>2811</v>
          </cell>
          <cell r="AX38">
            <v>2</v>
          </cell>
          <cell r="AY38">
            <v>18188</v>
          </cell>
          <cell r="AZ38">
            <v>-500</v>
          </cell>
          <cell r="BA38">
            <v>283989</v>
          </cell>
          <cell r="BB38">
            <v>447</v>
          </cell>
          <cell r="BC38">
            <v>781097</v>
          </cell>
          <cell r="BD38">
            <v>168</v>
          </cell>
          <cell r="BE38">
            <v>450</v>
          </cell>
          <cell r="BF38">
            <v>1566</v>
          </cell>
          <cell r="BG38">
            <v>8875</v>
          </cell>
          <cell r="BH38">
            <v>0</v>
          </cell>
          <cell r="BI38">
            <v>11940536</v>
          </cell>
          <cell r="BJ38">
            <v>4113862</v>
          </cell>
          <cell r="BK38">
            <v>11315475</v>
          </cell>
          <cell r="BL38">
            <v>3422137</v>
          </cell>
          <cell r="BM38">
            <v>937497</v>
          </cell>
          <cell r="BN38">
            <v>3340464</v>
          </cell>
          <cell r="BO38">
            <v>0</v>
          </cell>
          <cell r="BP38">
            <v>0</v>
          </cell>
          <cell r="BQ38">
            <v>0</v>
          </cell>
          <cell r="BR38">
            <v>10275</v>
          </cell>
          <cell r="BS38">
            <v>62037</v>
          </cell>
          <cell r="BT38">
            <v>2435</v>
          </cell>
          <cell r="BU38">
            <v>12259</v>
          </cell>
          <cell r="BV38">
            <v>16460958.710000001</v>
          </cell>
          <cell r="BW38">
            <v>20592508</v>
          </cell>
          <cell r="BX38">
            <v>24432</v>
          </cell>
          <cell r="BY38">
            <v>295197</v>
          </cell>
          <cell r="BZ38">
            <v>7487215</v>
          </cell>
          <cell r="CA38">
            <v>9871572</v>
          </cell>
          <cell r="CB38" t="str">
            <v>YES</v>
          </cell>
          <cell r="CC38">
            <v>1</v>
          </cell>
          <cell r="CD38">
            <v>1</v>
          </cell>
          <cell r="CE38">
            <v>2</v>
          </cell>
        </row>
        <row r="39">
          <cell r="A39" t="str">
            <v>2533753</v>
          </cell>
          <cell r="B39" t="str">
            <v>CHWC Montpelier Hospital</v>
          </cell>
          <cell r="C39">
            <v>41183</v>
          </cell>
          <cell r="D39">
            <v>41547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11382814</v>
          </cell>
          <cell r="L39">
            <v>6906370</v>
          </cell>
          <cell r="M39">
            <v>3917597</v>
          </cell>
          <cell r="N39">
            <v>58</v>
          </cell>
          <cell r="O39">
            <v>0</v>
          </cell>
          <cell r="P39">
            <v>15</v>
          </cell>
          <cell r="Q39">
            <v>0</v>
          </cell>
          <cell r="R39">
            <v>8731</v>
          </cell>
          <cell r="S39">
            <v>302</v>
          </cell>
          <cell r="T39">
            <v>0</v>
          </cell>
          <cell r="U39">
            <v>21593.8</v>
          </cell>
          <cell r="V39">
            <v>15330.918767843727</v>
          </cell>
          <cell r="W39">
            <v>654622.24</v>
          </cell>
          <cell r="X39">
            <v>0</v>
          </cell>
          <cell r="Y39">
            <v>2</v>
          </cell>
          <cell r="Z39">
            <v>18</v>
          </cell>
          <cell r="AA39">
            <v>508</v>
          </cell>
          <cell r="AB39">
            <v>0</v>
          </cell>
          <cell r="AC39">
            <v>2304.0196212539067</v>
          </cell>
          <cell r="AD39">
            <v>114273.65000000001</v>
          </cell>
          <cell r="AE39">
            <v>590889.01</v>
          </cell>
          <cell r="AF39">
            <v>0</v>
          </cell>
          <cell r="AG39">
            <v>1</v>
          </cell>
          <cell r="AH39">
            <v>113</v>
          </cell>
          <cell r="AI39">
            <v>677</v>
          </cell>
          <cell r="AJ39">
            <v>0</v>
          </cell>
          <cell r="AK39">
            <v>-117237.82</v>
          </cell>
          <cell r="AL39">
            <v>3882</v>
          </cell>
          <cell r="AM39">
            <v>-99628.890000000014</v>
          </cell>
          <cell r="AN39">
            <v>0</v>
          </cell>
          <cell r="AO39">
            <v>1931</v>
          </cell>
          <cell r="AP39">
            <v>62084</v>
          </cell>
          <cell r="AQ39">
            <v>262762.65000000002</v>
          </cell>
          <cell r="AR39">
            <v>0</v>
          </cell>
          <cell r="AS39">
            <v>139971.82</v>
          </cell>
          <cell r="AT39">
            <v>5412</v>
          </cell>
          <cell r="AU39">
            <v>431464.89</v>
          </cell>
          <cell r="AV39">
            <v>0</v>
          </cell>
          <cell r="AW39">
            <v>2</v>
          </cell>
          <cell r="AX39">
            <v>11</v>
          </cell>
          <cell r="AY39">
            <v>398</v>
          </cell>
          <cell r="AZ39">
            <v>0</v>
          </cell>
          <cell r="BA39">
            <v>0</v>
          </cell>
          <cell r="BB39">
            <v>0</v>
          </cell>
          <cell r="BC39">
            <v>37390.35</v>
          </cell>
          <cell r="BD39">
            <v>0</v>
          </cell>
          <cell r="BE39">
            <v>1</v>
          </cell>
          <cell r="BF39">
            <v>70</v>
          </cell>
          <cell r="BG39">
            <v>437</v>
          </cell>
          <cell r="BH39">
            <v>0</v>
          </cell>
          <cell r="BI39">
            <v>0</v>
          </cell>
          <cell r="BJ39">
            <v>17482.14</v>
          </cell>
          <cell r="BK39">
            <v>17482.14</v>
          </cell>
          <cell r="BL39">
            <v>142776</v>
          </cell>
          <cell r="BM39">
            <v>23174.449999999997</v>
          </cell>
          <cell r="BN39">
            <v>86276.45</v>
          </cell>
          <cell r="BO39">
            <v>0</v>
          </cell>
          <cell r="BP39">
            <v>0</v>
          </cell>
          <cell r="BQ39">
            <v>0</v>
          </cell>
          <cell r="BR39">
            <v>5</v>
          </cell>
          <cell r="BS39">
            <v>691</v>
          </cell>
          <cell r="BT39">
            <v>2</v>
          </cell>
          <cell r="BU39">
            <v>68</v>
          </cell>
          <cell r="BV39">
            <v>9674.2709968083163</v>
          </cell>
          <cell r="BW39">
            <v>10265</v>
          </cell>
          <cell r="BX39">
            <v>1860</v>
          </cell>
          <cell r="BY39">
            <v>2585</v>
          </cell>
          <cell r="BZ39">
            <v>367900.47999999992</v>
          </cell>
          <cell r="CA39">
            <v>777293</v>
          </cell>
          <cell r="CB39" t="str">
            <v>YES</v>
          </cell>
          <cell r="CC39">
            <v>1</v>
          </cell>
          <cell r="CD39">
            <v>3</v>
          </cell>
          <cell r="CE39">
            <v>3</v>
          </cell>
        </row>
        <row r="40">
          <cell r="A40" t="str">
            <v>0217447</v>
          </cell>
          <cell r="B40" t="str">
            <v>Clermont Mercy Hospital</v>
          </cell>
          <cell r="C40">
            <v>41275</v>
          </cell>
          <cell r="D40">
            <v>41639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83592743</v>
          </cell>
          <cell r="L40">
            <v>41704020</v>
          </cell>
          <cell r="M40">
            <v>38349844</v>
          </cell>
          <cell r="N40">
            <v>26001</v>
          </cell>
          <cell r="O40">
            <v>1392</v>
          </cell>
          <cell r="P40">
            <v>6725</v>
          </cell>
          <cell r="Q40">
            <v>324</v>
          </cell>
          <cell r="R40">
            <v>122391</v>
          </cell>
          <cell r="S40">
            <v>3312</v>
          </cell>
          <cell r="T40">
            <v>2072423</v>
          </cell>
          <cell r="U40">
            <v>14095086</v>
          </cell>
          <cell r="V40">
            <v>1410862</v>
          </cell>
          <cell r="W40">
            <v>16452536</v>
          </cell>
          <cell r="X40">
            <v>104</v>
          </cell>
          <cell r="Y40">
            <v>656</v>
          </cell>
          <cell r="Z40">
            <v>475</v>
          </cell>
          <cell r="AA40">
            <v>6713</v>
          </cell>
          <cell r="AB40">
            <v>7316574</v>
          </cell>
          <cell r="AC40">
            <v>4742640</v>
          </cell>
          <cell r="AD40">
            <v>8580776</v>
          </cell>
          <cell r="AE40">
            <v>10451592</v>
          </cell>
          <cell r="AF40">
            <v>527</v>
          </cell>
          <cell r="AG40">
            <v>345</v>
          </cell>
          <cell r="AH40">
            <v>4620</v>
          </cell>
          <cell r="AI40">
            <v>5871</v>
          </cell>
          <cell r="AJ40">
            <v>-25665</v>
          </cell>
          <cell r="AK40">
            <v>-3910424</v>
          </cell>
          <cell r="AL40">
            <v>-26020</v>
          </cell>
          <cell r="AM40">
            <v>-6121013</v>
          </cell>
          <cell r="AN40">
            <v>2328194</v>
          </cell>
          <cell r="AO40">
            <v>1350485</v>
          </cell>
          <cell r="AP40">
            <v>1254633</v>
          </cell>
          <cell r="AQ40">
            <v>1335007</v>
          </cell>
          <cell r="AR40">
            <v>682541</v>
          </cell>
          <cell r="AS40">
            <v>8123487</v>
          </cell>
          <cell r="AT40">
            <v>347020</v>
          </cell>
          <cell r="AU40">
            <v>8961834</v>
          </cell>
          <cell r="AV40">
            <v>94</v>
          </cell>
          <cell r="AW40">
            <v>572</v>
          </cell>
          <cell r="AX40">
            <v>308</v>
          </cell>
          <cell r="AY40">
            <v>4112</v>
          </cell>
          <cell r="AZ40">
            <v>0</v>
          </cell>
          <cell r="BA40">
            <v>24186</v>
          </cell>
          <cell r="BB40">
            <v>0</v>
          </cell>
          <cell r="BC40">
            <v>180874</v>
          </cell>
          <cell r="BD40">
            <v>424</v>
          </cell>
          <cell r="BE40">
            <v>299</v>
          </cell>
          <cell r="BF40">
            <v>2786</v>
          </cell>
          <cell r="BG40">
            <v>3863</v>
          </cell>
          <cell r="BH40">
            <v>0</v>
          </cell>
          <cell r="BI40">
            <v>2034569</v>
          </cell>
          <cell r="BJ40">
            <v>1035625.65</v>
          </cell>
          <cell r="BK40">
            <v>2684935.65</v>
          </cell>
          <cell r="BL40">
            <v>908696</v>
          </cell>
          <cell r="BM40">
            <v>501635.52</v>
          </cell>
          <cell r="BN40">
            <v>1517414.52</v>
          </cell>
          <cell r="BO40">
            <v>0</v>
          </cell>
          <cell r="BP40">
            <v>0</v>
          </cell>
          <cell r="BQ40">
            <v>0</v>
          </cell>
          <cell r="BR40">
            <v>2387</v>
          </cell>
          <cell r="BS40">
            <v>6893</v>
          </cell>
          <cell r="BT40">
            <v>710</v>
          </cell>
          <cell r="BU40">
            <v>1905</v>
          </cell>
          <cell r="BV40">
            <v>3887371.82</v>
          </cell>
          <cell r="BW40">
            <v>3514087</v>
          </cell>
          <cell r="BX40">
            <v>20673</v>
          </cell>
          <cell r="BY40">
            <v>44569</v>
          </cell>
          <cell r="BZ40">
            <v>4689998</v>
          </cell>
          <cell r="CA40">
            <v>5820905</v>
          </cell>
          <cell r="CB40" t="str">
            <v>YES</v>
          </cell>
          <cell r="CC40">
            <v>1</v>
          </cell>
          <cell r="CD40">
            <v>2</v>
          </cell>
          <cell r="CE40">
            <v>2</v>
          </cell>
        </row>
        <row r="41">
          <cell r="A41" t="str">
            <v>3779620</v>
          </cell>
          <cell r="B41" t="str">
            <v>Cleveland Clinic Children's Hosp.</v>
          </cell>
          <cell r="C41">
            <v>41275</v>
          </cell>
          <cell r="D41">
            <v>41639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22164616</v>
          </cell>
          <cell r="L41">
            <v>11261051</v>
          </cell>
          <cell r="M41">
            <v>10903104</v>
          </cell>
          <cell r="N41">
            <v>5058</v>
          </cell>
          <cell r="O41">
            <v>1178</v>
          </cell>
          <cell r="P41">
            <v>230</v>
          </cell>
          <cell r="Q41">
            <v>28</v>
          </cell>
          <cell r="R41">
            <v>65757</v>
          </cell>
          <cell r="S41">
            <v>6970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2706475</v>
          </cell>
          <cell r="BJ41">
            <v>617958.07999999996</v>
          </cell>
          <cell r="BK41">
            <v>2994455.08</v>
          </cell>
          <cell r="BL41">
            <v>1165536</v>
          </cell>
          <cell r="BM41">
            <v>466283.08</v>
          </cell>
          <cell r="BN41">
            <v>1660930.08</v>
          </cell>
          <cell r="BO41">
            <v>783374.16000000015</v>
          </cell>
          <cell r="BP41">
            <v>0</v>
          </cell>
          <cell r="BQ41">
            <v>0</v>
          </cell>
          <cell r="BR41">
            <v>1823</v>
          </cell>
          <cell r="BS41">
            <v>2071</v>
          </cell>
          <cell r="BT41">
            <v>69</v>
          </cell>
          <cell r="BU41">
            <v>78</v>
          </cell>
          <cell r="BV41">
            <v>3632875.37</v>
          </cell>
          <cell r="BW41">
            <v>4009270</v>
          </cell>
          <cell r="BX41">
            <v>3552</v>
          </cell>
          <cell r="BY41">
            <v>3710</v>
          </cell>
          <cell r="BZ41">
            <v>1966090.79</v>
          </cell>
          <cell r="CA41">
            <v>2098744</v>
          </cell>
          <cell r="CB41" t="str">
            <v>YES</v>
          </cell>
          <cell r="CC41">
            <v>2</v>
          </cell>
          <cell r="CD41">
            <v>1</v>
          </cell>
          <cell r="CE41">
            <v>2</v>
          </cell>
        </row>
        <row r="42">
          <cell r="A42" t="str">
            <v>1563562</v>
          </cell>
          <cell r="B42" t="str">
            <v>Cleveland Clinic Hospital</v>
          </cell>
          <cell r="C42">
            <v>41275</v>
          </cell>
          <cell r="D42">
            <v>41639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2105493538</v>
          </cell>
          <cell r="L42">
            <v>1120403244</v>
          </cell>
          <cell r="M42">
            <v>863542076</v>
          </cell>
          <cell r="N42">
            <v>360162</v>
          </cell>
          <cell r="O42">
            <v>18718</v>
          </cell>
          <cell r="P42">
            <v>55492</v>
          </cell>
          <cell r="Q42">
            <v>2208</v>
          </cell>
          <cell r="R42">
            <v>1666831</v>
          </cell>
          <cell r="S42">
            <v>34937</v>
          </cell>
          <cell r="T42">
            <v>3424967</v>
          </cell>
          <cell r="U42">
            <v>97390550</v>
          </cell>
          <cell r="V42">
            <v>6433178</v>
          </cell>
          <cell r="W42">
            <v>207856408</v>
          </cell>
          <cell r="X42">
            <v>49</v>
          </cell>
          <cell r="Y42">
            <v>1876</v>
          </cell>
          <cell r="Z42">
            <v>3308</v>
          </cell>
          <cell r="AA42">
            <v>122624</v>
          </cell>
          <cell r="AB42">
            <v>38733881</v>
          </cell>
          <cell r="AC42">
            <v>52574279</v>
          </cell>
          <cell r="AD42">
            <v>64873483</v>
          </cell>
          <cell r="AE42">
            <v>93843076</v>
          </cell>
          <cell r="AF42">
            <v>728</v>
          </cell>
          <cell r="AG42">
            <v>1034</v>
          </cell>
          <cell r="AH42">
            <v>46689</v>
          </cell>
          <cell r="AI42">
            <v>76306</v>
          </cell>
          <cell r="AJ42">
            <v>-744894</v>
          </cell>
          <cell r="AK42">
            <v>-18059011</v>
          </cell>
          <cell r="AL42">
            <v>-736396</v>
          </cell>
          <cell r="AM42">
            <v>-49426716</v>
          </cell>
          <cell r="AN42">
            <v>10448633</v>
          </cell>
          <cell r="AO42">
            <v>14064663</v>
          </cell>
          <cell r="AP42">
            <v>13187750</v>
          </cell>
          <cell r="AQ42">
            <v>18483477</v>
          </cell>
          <cell r="AR42">
            <v>1645327</v>
          </cell>
          <cell r="AS42">
            <v>44902730</v>
          </cell>
          <cell r="AT42">
            <v>2003977</v>
          </cell>
          <cell r="AU42">
            <v>91553553</v>
          </cell>
          <cell r="AV42">
            <v>48</v>
          </cell>
          <cell r="AW42">
            <v>1752</v>
          </cell>
          <cell r="AX42">
            <v>1649</v>
          </cell>
          <cell r="AY42">
            <v>66830</v>
          </cell>
          <cell r="AZ42">
            <v>0</v>
          </cell>
          <cell r="BA42">
            <v>184988</v>
          </cell>
          <cell r="BB42">
            <v>0</v>
          </cell>
          <cell r="BC42">
            <v>733807</v>
          </cell>
          <cell r="BD42">
            <v>630</v>
          </cell>
          <cell r="BE42">
            <v>861</v>
          </cell>
          <cell r="BF42">
            <v>13415</v>
          </cell>
          <cell r="BG42">
            <v>25092</v>
          </cell>
          <cell r="BH42">
            <v>0</v>
          </cell>
          <cell r="BI42">
            <v>49852385</v>
          </cell>
          <cell r="BJ42">
            <v>18808203</v>
          </cell>
          <cell r="BK42">
            <v>61776494</v>
          </cell>
          <cell r="BL42">
            <v>15103190</v>
          </cell>
          <cell r="BM42">
            <v>4882544</v>
          </cell>
          <cell r="BN42">
            <v>16755617</v>
          </cell>
          <cell r="BO42">
            <v>0</v>
          </cell>
          <cell r="BP42">
            <v>115386</v>
          </cell>
          <cell r="BQ42">
            <v>180406</v>
          </cell>
          <cell r="BR42">
            <v>21612</v>
          </cell>
          <cell r="BS42">
            <v>86585</v>
          </cell>
          <cell r="BT42">
            <v>3561</v>
          </cell>
          <cell r="BU42">
            <v>13550</v>
          </cell>
          <cell r="BV42">
            <v>69009234</v>
          </cell>
          <cell r="BW42">
            <v>58763285</v>
          </cell>
          <cell r="BX42">
            <v>137384</v>
          </cell>
          <cell r="BY42">
            <v>794570</v>
          </cell>
          <cell r="BZ42">
            <v>43653077</v>
          </cell>
          <cell r="CA42">
            <v>42081529</v>
          </cell>
          <cell r="CB42" t="str">
            <v>YES</v>
          </cell>
          <cell r="CC42">
            <v>1</v>
          </cell>
          <cell r="CD42">
            <v>2</v>
          </cell>
          <cell r="CE42">
            <v>2</v>
          </cell>
        </row>
        <row r="43">
          <cell r="A43" t="str">
            <v>3132612</v>
          </cell>
          <cell r="B43" t="str">
            <v>Clinton Memoral Hospital</v>
          </cell>
          <cell r="C43">
            <v>41275</v>
          </cell>
          <cell r="D43">
            <v>41639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2259029</v>
          </cell>
          <cell r="J43">
            <v>0</v>
          </cell>
          <cell r="K43">
            <v>76353336</v>
          </cell>
          <cell r="L43">
            <v>32237025</v>
          </cell>
          <cell r="M43">
            <v>37425510</v>
          </cell>
          <cell r="N43">
            <v>13261</v>
          </cell>
          <cell r="O43">
            <v>420</v>
          </cell>
          <cell r="P43">
            <v>4642</v>
          </cell>
          <cell r="Q43">
            <v>161</v>
          </cell>
          <cell r="R43">
            <v>111197</v>
          </cell>
          <cell r="S43">
            <v>3852</v>
          </cell>
          <cell r="T43">
            <v>37598.75</v>
          </cell>
          <cell r="U43">
            <v>0</v>
          </cell>
          <cell r="V43">
            <v>142306.41</v>
          </cell>
          <cell r="W43">
            <v>0</v>
          </cell>
          <cell r="X43">
            <v>2</v>
          </cell>
          <cell r="Y43">
            <v>0</v>
          </cell>
          <cell r="Z43">
            <v>68</v>
          </cell>
          <cell r="AA43">
            <v>0</v>
          </cell>
          <cell r="AB43">
            <v>299034.34000000003</v>
          </cell>
          <cell r="AC43">
            <v>1012774.55</v>
          </cell>
          <cell r="AD43">
            <v>1760950.2999999998</v>
          </cell>
          <cell r="AE43">
            <v>4525956.2100000009</v>
          </cell>
          <cell r="AF43">
            <v>31</v>
          </cell>
          <cell r="AG43">
            <v>126</v>
          </cell>
          <cell r="AH43">
            <v>1560</v>
          </cell>
          <cell r="AI43">
            <v>4417</v>
          </cell>
          <cell r="AJ43">
            <v>-21180</v>
          </cell>
          <cell r="AK43">
            <v>0</v>
          </cell>
          <cell r="AL43">
            <v>-24513</v>
          </cell>
          <cell r="AM43">
            <v>0</v>
          </cell>
          <cell r="AN43">
            <v>188836</v>
          </cell>
          <cell r="AO43">
            <v>622145.78</v>
          </cell>
          <cell r="AP43">
            <v>564219</v>
          </cell>
          <cell r="AQ43">
            <v>1150784.52</v>
          </cell>
          <cell r="AR43">
            <v>47945</v>
          </cell>
          <cell r="AS43">
            <v>0</v>
          </cell>
          <cell r="AT43">
            <v>66763</v>
          </cell>
          <cell r="AU43">
            <v>0</v>
          </cell>
          <cell r="AV43">
            <v>2</v>
          </cell>
          <cell r="AW43">
            <v>0</v>
          </cell>
          <cell r="AX43">
            <v>43</v>
          </cell>
          <cell r="AY43">
            <v>0</v>
          </cell>
          <cell r="AZ43">
            <v>0</v>
          </cell>
          <cell r="BA43">
            <v>53329.22</v>
          </cell>
          <cell r="BB43">
            <v>0</v>
          </cell>
          <cell r="BC43">
            <v>330843.48</v>
          </cell>
          <cell r="BD43">
            <v>27</v>
          </cell>
          <cell r="BE43">
            <v>119</v>
          </cell>
          <cell r="BF43">
            <v>656</v>
          </cell>
          <cell r="BG43">
            <v>2610</v>
          </cell>
          <cell r="BH43">
            <v>0</v>
          </cell>
          <cell r="BI43">
            <v>1058811</v>
          </cell>
          <cell r="BJ43">
            <v>909423.78</v>
          </cell>
          <cell r="BK43">
            <v>1692700.78</v>
          </cell>
          <cell r="BL43">
            <v>1245825</v>
          </cell>
          <cell r="BM43">
            <v>558814</v>
          </cell>
          <cell r="BN43">
            <v>1248777</v>
          </cell>
          <cell r="BO43">
            <v>0</v>
          </cell>
          <cell r="BP43">
            <v>0</v>
          </cell>
          <cell r="BQ43">
            <v>0</v>
          </cell>
          <cell r="BR43">
            <v>1693</v>
          </cell>
          <cell r="BS43">
            <v>5300</v>
          </cell>
          <cell r="BT43">
            <v>855</v>
          </cell>
          <cell r="BU43">
            <v>2075</v>
          </cell>
          <cell r="BV43">
            <v>2512900.1699999967</v>
          </cell>
          <cell r="BW43">
            <v>4087010</v>
          </cell>
          <cell r="BX43">
            <v>23856</v>
          </cell>
          <cell r="BY43">
            <v>59700</v>
          </cell>
          <cell r="BZ43">
            <v>3744340.3000000669</v>
          </cell>
          <cell r="CA43">
            <v>7027841</v>
          </cell>
          <cell r="CB43" t="str">
            <v>YES</v>
          </cell>
          <cell r="CC43">
            <v>1</v>
          </cell>
          <cell r="CD43">
            <v>2</v>
          </cell>
          <cell r="CE43">
            <v>2</v>
          </cell>
        </row>
        <row r="44">
          <cell r="A44" t="str">
            <v>5281350</v>
          </cell>
          <cell r="B44" t="str">
            <v>Community Health Partners of Ohio</v>
          </cell>
          <cell r="C44">
            <v>41275</v>
          </cell>
          <cell r="D44">
            <v>41639</v>
          </cell>
          <cell r="E44">
            <v>0</v>
          </cell>
          <cell r="F44">
            <v>165713</v>
          </cell>
          <cell r="G44">
            <v>0</v>
          </cell>
          <cell r="H44">
            <v>0</v>
          </cell>
          <cell r="I44">
            <v>5480264</v>
          </cell>
          <cell r="J44">
            <v>10343912</v>
          </cell>
          <cell r="K44">
            <v>181101124</v>
          </cell>
          <cell r="L44">
            <v>96222375</v>
          </cell>
          <cell r="M44">
            <v>61042301</v>
          </cell>
          <cell r="N44">
            <v>61435</v>
          </cell>
          <cell r="O44">
            <v>3123</v>
          </cell>
          <cell r="P44">
            <v>13106</v>
          </cell>
          <cell r="Q44">
            <v>750</v>
          </cell>
          <cell r="R44">
            <v>236265</v>
          </cell>
          <cell r="S44">
            <v>7558</v>
          </cell>
          <cell r="T44">
            <v>235805.75</v>
          </cell>
          <cell r="U44">
            <v>11766248.649999999</v>
          </cell>
          <cell r="V44">
            <v>473962.75</v>
          </cell>
          <cell r="W44">
            <v>34570844.800000012</v>
          </cell>
          <cell r="X44">
            <v>16</v>
          </cell>
          <cell r="Y44">
            <v>600</v>
          </cell>
          <cell r="Z44">
            <v>236</v>
          </cell>
          <cell r="AA44">
            <v>13613</v>
          </cell>
          <cell r="AB44">
            <v>7008088.9499999993</v>
          </cell>
          <cell r="AC44">
            <v>4820698.46</v>
          </cell>
          <cell r="AD44">
            <v>16910152.549999997</v>
          </cell>
          <cell r="AE44">
            <v>13261432.879999999</v>
          </cell>
          <cell r="AF44">
            <v>410</v>
          </cell>
          <cell r="AG44">
            <v>283</v>
          </cell>
          <cell r="AH44">
            <v>6500</v>
          </cell>
          <cell r="AI44">
            <v>6210</v>
          </cell>
          <cell r="AJ44">
            <v>17234</v>
          </cell>
          <cell r="AK44">
            <v>-147120.02000000002</v>
          </cell>
          <cell r="AL44">
            <v>-15220.679999999993</v>
          </cell>
          <cell r="AM44">
            <v>-3800893.76</v>
          </cell>
          <cell r="AN44">
            <v>2209439</v>
          </cell>
          <cell r="AO44">
            <v>1414364.86</v>
          </cell>
          <cell r="AP44">
            <v>2301710</v>
          </cell>
          <cell r="AQ44">
            <v>1835264.86</v>
          </cell>
          <cell r="AR44">
            <v>59630</v>
          </cell>
          <cell r="AS44">
            <v>3776265.02</v>
          </cell>
          <cell r="AT44">
            <v>93100.68</v>
          </cell>
          <cell r="AU44">
            <v>9332385.7599999998</v>
          </cell>
          <cell r="AV44">
            <v>16</v>
          </cell>
          <cell r="AW44">
            <v>590</v>
          </cell>
          <cell r="AX44">
            <v>231</v>
          </cell>
          <cell r="AY44">
            <v>13417</v>
          </cell>
          <cell r="AZ44">
            <v>0</v>
          </cell>
          <cell r="BA44">
            <v>48044.14</v>
          </cell>
          <cell r="BB44">
            <v>0</v>
          </cell>
          <cell r="BC44">
            <v>106605.14</v>
          </cell>
          <cell r="BD44">
            <v>407</v>
          </cell>
          <cell r="BE44">
            <v>282</v>
          </cell>
          <cell r="BF44">
            <v>6361</v>
          </cell>
          <cell r="BG44">
            <v>5988</v>
          </cell>
          <cell r="BH44">
            <v>0</v>
          </cell>
          <cell r="BI44">
            <v>4808703</v>
          </cell>
          <cell r="BJ44">
            <v>2374025.44</v>
          </cell>
          <cell r="BK44">
            <v>5552404.4399999995</v>
          </cell>
          <cell r="BL44">
            <v>2153528</v>
          </cell>
          <cell r="BM44">
            <v>1082675.08</v>
          </cell>
          <cell r="BN44">
            <v>3078608.08</v>
          </cell>
          <cell r="BO44">
            <v>0</v>
          </cell>
          <cell r="BP44">
            <v>0</v>
          </cell>
          <cell r="BQ44">
            <v>0</v>
          </cell>
          <cell r="BR44">
            <v>6578</v>
          </cell>
          <cell r="BS44">
            <v>15641</v>
          </cell>
          <cell r="BT44">
            <v>2030</v>
          </cell>
          <cell r="BU44">
            <v>3846</v>
          </cell>
          <cell r="BV44">
            <v>7177323.46</v>
          </cell>
          <cell r="BW44">
            <v>9107204</v>
          </cell>
          <cell r="BX44">
            <v>39107</v>
          </cell>
          <cell r="BY44">
            <v>67350</v>
          </cell>
          <cell r="BZ44">
            <v>9449637</v>
          </cell>
          <cell r="CA44">
            <v>12018674</v>
          </cell>
          <cell r="CB44" t="str">
            <v>YES</v>
          </cell>
          <cell r="CC44">
            <v>1</v>
          </cell>
          <cell r="CD44">
            <v>2</v>
          </cell>
          <cell r="CE44">
            <v>2</v>
          </cell>
        </row>
        <row r="45">
          <cell r="A45" t="str">
            <v>1254404</v>
          </cell>
          <cell r="B45" t="str">
            <v>Community Hospital of Wms County</v>
          </cell>
          <cell r="C45">
            <v>41183</v>
          </cell>
          <cell r="D45">
            <v>41547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1147566</v>
          </cell>
          <cell r="J45">
            <v>477931</v>
          </cell>
          <cell r="K45">
            <v>62544872</v>
          </cell>
          <cell r="L45">
            <v>25441507</v>
          </cell>
          <cell r="M45">
            <v>32124100</v>
          </cell>
          <cell r="N45">
            <v>9022</v>
          </cell>
          <cell r="O45">
            <v>243</v>
          </cell>
          <cell r="P45">
            <v>2365</v>
          </cell>
          <cell r="Q45">
            <v>79</v>
          </cell>
          <cell r="R45">
            <v>42840</v>
          </cell>
          <cell r="S45">
            <v>1193</v>
          </cell>
          <cell r="T45">
            <v>56914.82</v>
          </cell>
          <cell r="U45">
            <v>2966394.9399999995</v>
          </cell>
          <cell r="V45">
            <v>291983.42</v>
          </cell>
          <cell r="W45">
            <v>6996127.4999999991</v>
          </cell>
          <cell r="X45">
            <v>6</v>
          </cell>
          <cell r="Y45">
            <v>178</v>
          </cell>
          <cell r="Z45">
            <v>108</v>
          </cell>
          <cell r="AA45">
            <v>2585</v>
          </cell>
          <cell r="AB45">
            <v>255109.12</v>
          </cell>
          <cell r="AC45">
            <v>1369685.12</v>
          </cell>
          <cell r="AD45">
            <v>676989.74</v>
          </cell>
          <cell r="AE45">
            <v>2784521.36</v>
          </cell>
          <cell r="AF45">
            <v>13</v>
          </cell>
          <cell r="AG45">
            <v>70</v>
          </cell>
          <cell r="AH45">
            <v>410</v>
          </cell>
          <cell r="AI45">
            <v>2368</v>
          </cell>
          <cell r="AJ45">
            <v>187</v>
          </cell>
          <cell r="AK45">
            <v>-3776.9399999999441</v>
          </cell>
          <cell r="AL45">
            <v>-83222</v>
          </cell>
          <cell r="AM45">
            <v>-1922543.7400000002</v>
          </cell>
          <cell r="AN45">
            <v>144258</v>
          </cell>
          <cell r="AO45">
            <v>757659.48</v>
          </cell>
          <cell r="AP45">
            <v>244668</v>
          </cell>
          <cell r="AQ45">
            <v>822307.04</v>
          </cell>
          <cell r="AR45">
            <v>54187</v>
          </cell>
          <cell r="AS45">
            <v>1871386.94</v>
          </cell>
          <cell r="AT45">
            <v>220938</v>
          </cell>
          <cell r="AU45">
            <v>4786069.74</v>
          </cell>
          <cell r="AV45">
            <v>6</v>
          </cell>
          <cell r="AW45">
            <v>172</v>
          </cell>
          <cell r="AX45">
            <v>71</v>
          </cell>
          <cell r="AY45">
            <v>1724</v>
          </cell>
          <cell r="AZ45">
            <v>0</v>
          </cell>
          <cell r="BA45">
            <v>30429.52</v>
          </cell>
          <cell r="BB45">
            <v>0</v>
          </cell>
          <cell r="BC45">
            <v>231070.96</v>
          </cell>
          <cell r="BD45">
            <v>13</v>
          </cell>
          <cell r="BE45">
            <v>59</v>
          </cell>
          <cell r="BF45">
            <v>242</v>
          </cell>
          <cell r="BG45">
            <v>1275</v>
          </cell>
          <cell r="BH45">
            <v>0</v>
          </cell>
          <cell r="BI45">
            <v>738234</v>
          </cell>
          <cell r="BJ45">
            <v>372841.99999999994</v>
          </cell>
          <cell r="BK45">
            <v>767058</v>
          </cell>
          <cell r="BL45">
            <v>844789</v>
          </cell>
          <cell r="BM45">
            <v>243111.83000000002</v>
          </cell>
          <cell r="BN45">
            <v>721724.83000000007</v>
          </cell>
          <cell r="BO45">
            <v>0</v>
          </cell>
          <cell r="BP45">
            <v>0</v>
          </cell>
          <cell r="BQ45">
            <v>0</v>
          </cell>
          <cell r="BR45">
            <v>962</v>
          </cell>
          <cell r="BS45">
            <v>2109</v>
          </cell>
          <cell r="BT45">
            <v>391</v>
          </cell>
          <cell r="BU45">
            <v>717</v>
          </cell>
          <cell r="BV45">
            <v>969391.33000000007</v>
          </cell>
          <cell r="BW45">
            <v>2441889</v>
          </cell>
          <cell r="BX45">
            <v>6546</v>
          </cell>
          <cell r="BY45">
            <v>10752</v>
          </cell>
          <cell r="BZ45">
            <v>2567598.390000043</v>
          </cell>
          <cell r="CA45">
            <v>4410929</v>
          </cell>
          <cell r="CB45" t="str">
            <v>YES</v>
          </cell>
          <cell r="CC45">
            <v>1</v>
          </cell>
          <cell r="CD45">
            <v>3</v>
          </cell>
          <cell r="CE45">
            <v>3</v>
          </cell>
        </row>
        <row r="46">
          <cell r="A46" t="str">
            <v>1677841</v>
          </cell>
          <cell r="B46" t="str">
            <v>Community Memorial Hospital</v>
          </cell>
          <cell r="C46">
            <v>41275</v>
          </cell>
          <cell r="D46">
            <v>41639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18714647</v>
          </cell>
          <cell r="L46">
            <v>6055336</v>
          </cell>
          <cell r="M46">
            <v>10786419</v>
          </cell>
          <cell r="N46">
            <v>1862</v>
          </cell>
          <cell r="O46">
            <v>17</v>
          </cell>
          <cell r="P46">
            <v>578</v>
          </cell>
          <cell r="Q46">
            <v>9</v>
          </cell>
          <cell r="R46">
            <v>33420</v>
          </cell>
          <cell r="S46">
            <v>646</v>
          </cell>
          <cell r="T46">
            <v>26273</v>
          </cell>
          <cell r="U46">
            <v>33245</v>
          </cell>
          <cell r="V46">
            <v>31908</v>
          </cell>
          <cell r="W46">
            <v>186872</v>
          </cell>
          <cell r="X46">
            <v>2</v>
          </cell>
          <cell r="Y46">
            <v>3</v>
          </cell>
          <cell r="Z46">
            <v>21</v>
          </cell>
          <cell r="AA46">
            <v>138</v>
          </cell>
          <cell r="AB46">
            <v>23568</v>
          </cell>
          <cell r="AC46">
            <v>117846</v>
          </cell>
          <cell r="AD46">
            <v>254143</v>
          </cell>
          <cell r="AE46">
            <v>866433</v>
          </cell>
          <cell r="AF46">
            <v>2</v>
          </cell>
          <cell r="AG46">
            <v>14</v>
          </cell>
          <cell r="AH46">
            <v>185</v>
          </cell>
          <cell r="AI46">
            <v>931</v>
          </cell>
          <cell r="AJ46">
            <v>7487</v>
          </cell>
          <cell r="AK46">
            <v>27999</v>
          </cell>
          <cell r="AL46">
            <v>-1186</v>
          </cell>
          <cell r="AM46">
            <v>32937</v>
          </cell>
          <cell r="AN46">
            <v>18052</v>
          </cell>
          <cell r="AO46">
            <v>95039</v>
          </cell>
          <cell r="AP46">
            <v>119500</v>
          </cell>
          <cell r="AQ46">
            <v>454648</v>
          </cell>
          <cell r="AR46">
            <v>9360</v>
          </cell>
          <cell r="AS46">
            <v>14720</v>
          </cell>
          <cell r="AT46">
            <v>14568</v>
          </cell>
          <cell r="AU46">
            <v>62026</v>
          </cell>
          <cell r="AV46">
            <v>2</v>
          </cell>
          <cell r="AW46">
            <v>2</v>
          </cell>
          <cell r="AX46">
            <v>13</v>
          </cell>
          <cell r="AY46">
            <v>53</v>
          </cell>
          <cell r="AZ46">
            <v>0</v>
          </cell>
          <cell r="BA46">
            <v>0</v>
          </cell>
          <cell r="BB46">
            <v>0</v>
          </cell>
          <cell r="BC46">
            <v>9332</v>
          </cell>
          <cell r="BD46">
            <v>2</v>
          </cell>
          <cell r="BE46">
            <v>13</v>
          </cell>
          <cell r="BF46">
            <v>70</v>
          </cell>
          <cell r="BG46">
            <v>535</v>
          </cell>
          <cell r="BH46">
            <v>0</v>
          </cell>
          <cell r="BI46">
            <v>43842</v>
          </cell>
          <cell r="BJ46">
            <v>120990</v>
          </cell>
          <cell r="BK46">
            <v>150394</v>
          </cell>
          <cell r="BL46">
            <v>211277</v>
          </cell>
          <cell r="BM46">
            <v>173355</v>
          </cell>
          <cell r="BN46">
            <v>255267</v>
          </cell>
          <cell r="BO46">
            <v>0</v>
          </cell>
          <cell r="BP46">
            <v>0</v>
          </cell>
          <cell r="BQ46">
            <v>0</v>
          </cell>
          <cell r="BR46">
            <v>206</v>
          </cell>
          <cell r="BS46">
            <v>652</v>
          </cell>
          <cell r="BT46">
            <v>81</v>
          </cell>
          <cell r="BU46">
            <v>192</v>
          </cell>
          <cell r="BV46">
            <v>255299</v>
          </cell>
          <cell r="BW46">
            <v>481056</v>
          </cell>
          <cell r="BX46">
            <v>3034</v>
          </cell>
          <cell r="BY46">
            <v>4215</v>
          </cell>
          <cell r="BZ46">
            <v>451556</v>
          </cell>
          <cell r="CA46">
            <v>1288384</v>
          </cell>
          <cell r="CB46" t="str">
            <v>YES</v>
          </cell>
          <cell r="CC46">
            <v>1</v>
          </cell>
          <cell r="CD46">
            <v>2</v>
          </cell>
          <cell r="CE46">
            <v>2</v>
          </cell>
        </row>
        <row r="47">
          <cell r="A47" t="str">
            <v>2674342</v>
          </cell>
          <cell r="B47" t="str">
            <v>Cornerstone Hospital of Huntington</v>
          </cell>
          <cell r="C47">
            <v>41214</v>
          </cell>
          <cell r="D47">
            <v>41578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10311019</v>
          </cell>
          <cell r="L47">
            <v>10306801</v>
          </cell>
          <cell r="M47">
            <v>4212</v>
          </cell>
          <cell r="N47">
            <v>8150</v>
          </cell>
          <cell r="O47">
            <v>103</v>
          </cell>
          <cell r="P47">
            <v>320</v>
          </cell>
          <cell r="Q47">
            <v>3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145351</v>
          </cell>
          <cell r="BJ47">
            <v>0</v>
          </cell>
          <cell r="BK47">
            <v>258162</v>
          </cell>
          <cell r="BL47">
            <v>0</v>
          </cell>
          <cell r="BM47">
            <v>0</v>
          </cell>
          <cell r="BN47">
            <v>0</v>
          </cell>
          <cell r="BO47">
            <v>112811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 t="str">
            <v>NO</v>
          </cell>
          <cell r="CC47">
            <v>2</v>
          </cell>
          <cell r="CD47">
            <v>2</v>
          </cell>
          <cell r="CE47">
            <v>2</v>
          </cell>
        </row>
        <row r="48">
          <cell r="A48" t="str">
            <v>1793340</v>
          </cell>
          <cell r="B48" t="str">
            <v>Coshocton County Memorial Hospital</v>
          </cell>
          <cell r="C48">
            <v>41275</v>
          </cell>
          <cell r="D48">
            <v>41639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49579525</v>
          </cell>
          <cell r="L48">
            <v>16994466</v>
          </cell>
          <cell r="M48">
            <v>28635885</v>
          </cell>
          <cell r="N48">
            <v>9186</v>
          </cell>
          <cell r="O48">
            <v>346</v>
          </cell>
          <cell r="P48">
            <v>2312</v>
          </cell>
          <cell r="Q48">
            <v>112</v>
          </cell>
          <cell r="R48">
            <v>99115</v>
          </cell>
          <cell r="S48">
            <v>30746</v>
          </cell>
          <cell r="T48">
            <v>43859.43</v>
          </cell>
          <cell r="U48">
            <v>2698680</v>
          </cell>
          <cell r="V48">
            <v>792816</v>
          </cell>
          <cell r="W48">
            <v>6013692</v>
          </cell>
          <cell r="X48">
            <v>5</v>
          </cell>
          <cell r="Y48">
            <v>157</v>
          </cell>
          <cell r="Z48">
            <v>605</v>
          </cell>
          <cell r="AA48">
            <v>5331</v>
          </cell>
          <cell r="AB48">
            <v>598112</v>
          </cell>
          <cell r="AC48">
            <v>915843</v>
          </cell>
          <cell r="AD48">
            <v>2128857</v>
          </cell>
          <cell r="AE48">
            <v>3555490</v>
          </cell>
          <cell r="AF48">
            <v>44</v>
          </cell>
          <cell r="AG48">
            <v>83</v>
          </cell>
          <cell r="AH48">
            <v>1287</v>
          </cell>
          <cell r="AI48">
            <v>3147</v>
          </cell>
          <cell r="AJ48">
            <v>-6742</v>
          </cell>
          <cell r="AK48">
            <v>89110</v>
          </cell>
          <cell r="AL48">
            <v>46911</v>
          </cell>
          <cell r="AM48">
            <v>-2448090</v>
          </cell>
          <cell r="AN48">
            <v>260184</v>
          </cell>
          <cell r="AO48">
            <v>321638</v>
          </cell>
          <cell r="AP48">
            <v>657101</v>
          </cell>
          <cell r="AQ48">
            <v>885196</v>
          </cell>
          <cell r="AR48">
            <v>27247</v>
          </cell>
          <cell r="AS48">
            <v>902715</v>
          </cell>
          <cell r="AT48">
            <v>198198</v>
          </cell>
          <cell r="AU48">
            <v>4328854</v>
          </cell>
          <cell r="AV48">
            <v>5</v>
          </cell>
          <cell r="AW48">
            <v>146</v>
          </cell>
          <cell r="AX48">
            <v>249</v>
          </cell>
          <cell r="AY48">
            <v>2624</v>
          </cell>
          <cell r="AZ48">
            <v>0</v>
          </cell>
          <cell r="BA48">
            <v>117664</v>
          </cell>
          <cell r="BB48">
            <v>0</v>
          </cell>
          <cell r="BC48">
            <v>206858</v>
          </cell>
          <cell r="BD48">
            <v>39</v>
          </cell>
          <cell r="BE48">
            <v>81</v>
          </cell>
          <cell r="BF48">
            <v>567</v>
          </cell>
          <cell r="BG48">
            <v>1852</v>
          </cell>
          <cell r="BH48">
            <v>0</v>
          </cell>
          <cell r="BI48">
            <v>756194</v>
          </cell>
          <cell r="BJ48">
            <v>544498</v>
          </cell>
          <cell r="BK48">
            <v>952019</v>
          </cell>
          <cell r="BL48">
            <v>1103652</v>
          </cell>
          <cell r="BM48">
            <v>334294</v>
          </cell>
          <cell r="BN48">
            <v>1030330</v>
          </cell>
          <cell r="BO48">
            <v>0</v>
          </cell>
          <cell r="BP48">
            <v>0</v>
          </cell>
          <cell r="BQ48">
            <v>0</v>
          </cell>
          <cell r="BR48">
            <v>1069</v>
          </cell>
          <cell r="BS48">
            <v>1690</v>
          </cell>
          <cell r="BT48">
            <v>472</v>
          </cell>
          <cell r="BU48">
            <v>616</v>
          </cell>
          <cell r="BV48">
            <v>1165754</v>
          </cell>
          <cell r="BW48">
            <v>2187731</v>
          </cell>
          <cell r="BX48">
            <v>25548</v>
          </cell>
          <cell r="BY48">
            <v>35111</v>
          </cell>
          <cell r="BZ48">
            <v>3728373</v>
          </cell>
          <cell r="CA48">
            <v>5713573</v>
          </cell>
          <cell r="CB48" t="str">
            <v>YES</v>
          </cell>
          <cell r="CC48">
            <v>1</v>
          </cell>
          <cell r="CD48">
            <v>2</v>
          </cell>
          <cell r="CE48">
            <v>2</v>
          </cell>
        </row>
        <row r="49">
          <cell r="A49" t="str">
            <v>2959295</v>
          </cell>
          <cell r="B49" t="str">
            <v>Cyrstal Clinic Orthopaedic Center LLC</v>
          </cell>
          <cell r="C49">
            <v>41275</v>
          </cell>
          <cell r="D49">
            <v>41639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92389130</v>
          </cell>
          <cell r="L49">
            <v>46540705</v>
          </cell>
          <cell r="M49">
            <v>45488332</v>
          </cell>
          <cell r="N49">
            <v>11503</v>
          </cell>
          <cell r="O49">
            <v>105</v>
          </cell>
          <cell r="P49">
            <v>3959</v>
          </cell>
          <cell r="Q49">
            <v>38</v>
          </cell>
          <cell r="R49">
            <v>137974</v>
          </cell>
          <cell r="S49">
            <v>949</v>
          </cell>
          <cell r="T49">
            <v>243185</v>
          </cell>
          <cell r="U49">
            <v>13903</v>
          </cell>
          <cell r="V49">
            <v>265536</v>
          </cell>
          <cell r="W49">
            <v>12224</v>
          </cell>
          <cell r="X49">
            <v>8</v>
          </cell>
          <cell r="Y49">
            <v>1</v>
          </cell>
          <cell r="Z49">
            <v>153</v>
          </cell>
          <cell r="AA49">
            <v>5</v>
          </cell>
          <cell r="AB49">
            <v>393296</v>
          </cell>
          <cell r="AC49">
            <v>225652</v>
          </cell>
          <cell r="AD49">
            <v>319881</v>
          </cell>
          <cell r="AE49">
            <v>275339</v>
          </cell>
          <cell r="AF49">
            <v>18</v>
          </cell>
          <cell r="AG49">
            <v>12</v>
          </cell>
          <cell r="AH49">
            <v>223</v>
          </cell>
          <cell r="AI49">
            <v>205</v>
          </cell>
          <cell r="AJ49">
            <v>5830</v>
          </cell>
          <cell r="AK49">
            <v>-2788</v>
          </cell>
          <cell r="AL49">
            <v>8303</v>
          </cell>
          <cell r="AM49">
            <v>2459</v>
          </cell>
          <cell r="AN49">
            <v>154674</v>
          </cell>
          <cell r="AO49">
            <v>91917</v>
          </cell>
          <cell r="AP49">
            <v>105023</v>
          </cell>
          <cell r="AQ49">
            <v>85596</v>
          </cell>
          <cell r="AR49">
            <v>91450</v>
          </cell>
          <cell r="AS49">
            <v>8272</v>
          </cell>
          <cell r="AT49">
            <v>73893</v>
          </cell>
          <cell r="AU49">
            <v>1795</v>
          </cell>
          <cell r="AV49">
            <v>8</v>
          </cell>
          <cell r="AW49">
            <v>1</v>
          </cell>
          <cell r="AX49">
            <v>66</v>
          </cell>
          <cell r="AY49">
            <v>1</v>
          </cell>
          <cell r="AZ49">
            <v>0</v>
          </cell>
          <cell r="BA49">
            <v>70</v>
          </cell>
          <cell r="BB49">
            <v>748</v>
          </cell>
          <cell r="BC49">
            <v>7684</v>
          </cell>
          <cell r="BD49">
            <v>18</v>
          </cell>
          <cell r="BE49">
            <v>12</v>
          </cell>
          <cell r="BF49">
            <v>80</v>
          </cell>
          <cell r="BG49">
            <v>86</v>
          </cell>
          <cell r="BH49">
            <v>0</v>
          </cell>
          <cell r="BI49">
            <v>444590</v>
          </cell>
          <cell r="BJ49">
            <v>106312</v>
          </cell>
          <cell r="BK49">
            <v>470831</v>
          </cell>
          <cell r="BL49">
            <v>258050</v>
          </cell>
          <cell r="BM49">
            <v>75291</v>
          </cell>
          <cell r="BN49">
            <v>296272</v>
          </cell>
          <cell r="BO49">
            <v>0</v>
          </cell>
          <cell r="BP49">
            <v>0</v>
          </cell>
          <cell r="BQ49">
            <v>0</v>
          </cell>
          <cell r="BR49">
            <v>337</v>
          </cell>
          <cell r="BS49">
            <v>3784</v>
          </cell>
          <cell r="BT49">
            <v>122</v>
          </cell>
          <cell r="BU49">
            <v>1352</v>
          </cell>
          <cell r="BV49">
            <v>1452610.8900000001</v>
          </cell>
          <cell r="BW49">
            <v>1475536</v>
          </cell>
          <cell r="BX49">
            <v>6031</v>
          </cell>
          <cell r="BY49">
            <v>28745</v>
          </cell>
          <cell r="BZ49">
            <v>1400913.0099999998</v>
          </cell>
          <cell r="CA49">
            <v>1885600</v>
          </cell>
          <cell r="CB49" t="str">
            <v>NO</v>
          </cell>
          <cell r="CC49">
            <v>2</v>
          </cell>
          <cell r="CD49">
            <v>2</v>
          </cell>
          <cell r="CE49">
            <v>3</v>
          </cell>
        </row>
        <row r="50">
          <cell r="A50" t="str">
            <v>2079503</v>
          </cell>
          <cell r="B50" t="str">
            <v>Defiance Hospital</v>
          </cell>
          <cell r="C50">
            <v>41275</v>
          </cell>
          <cell r="D50">
            <v>41639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38014328</v>
          </cell>
          <cell r="L50">
            <v>15431721</v>
          </cell>
          <cell r="M50">
            <v>20011484</v>
          </cell>
          <cell r="N50">
            <v>7650</v>
          </cell>
          <cell r="O50">
            <v>410</v>
          </cell>
          <cell r="P50">
            <v>2553</v>
          </cell>
          <cell r="Q50">
            <v>146</v>
          </cell>
          <cell r="R50">
            <v>57581</v>
          </cell>
          <cell r="S50">
            <v>1649</v>
          </cell>
          <cell r="T50">
            <v>88465</v>
          </cell>
          <cell r="U50">
            <v>1313170</v>
          </cell>
          <cell r="V50">
            <v>213064</v>
          </cell>
          <cell r="W50">
            <v>5040813</v>
          </cell>
          <cell r="X50">
            <v>9</v>
          </cell>
          <cell r="Y50">
            <v>97</v>
          </cell>
          <cell r="Z50">
            <v>118</v>
          </cell>
          <cell r="AA50">
            <v>2981</v>
          </cell>
          <cell r="AB50">
            <v>624214</v>
          </cell>
          <cell r="AC50">
            <v>483840</v>
          </cell>
          <cell r="AD50">
            <v>1018678</v>
          </cell>
          <cell r="AE50">
            <v>2334515</v>
          </cell>
          <cell r="AF50">
            <v>52</v>
          </cell>
          <cell r="AG50">
            <v>50</v>
          </cell>
          <cell r="AH50">
            <v>652</v>
          </cell>
          <cell r="AI50">
            <v>2006</v>
          </cell>
          <cell r="AJ50">
            <v>18572</v>
          </cell>
          <cell r="AK50">
            <v>-223439</v>
          </cell>
          <cell r="AL50">
            <v>-37693</v>
          </cell>
          <cell r="AM50">
            <v>-1422673</v>
          </cell>
          <cell r="AN50">
            <v>319453</v>
          </cell>
          <cell r="AO50">
            <v>243400</v>
          </cell>
          <cell r="AP50">
            <v>236766</v>
          </cell>
          <cell r="AQ50">
            <v>426610</v>
          </cell>
          <cell r="AR50">
            <v>37459</v>
          </cell>
          <cell r="AS50">
            <v>810289</v>
          </cell>
          <cell r="AT50">
            <v>80008</v>
          </cell>
          <cell r="AU50">
            <v>2633268</v>
          </cell>
          <cell r="AV50">
            <v>9</v>
          </cell>
          <cell r="AW50">
            <v>95</v>
          </cell>
          <cell r="AX50">
            <v>55</v>
          </cell>
          <cell r="AY50">
            <v>1778</v>
          </cell>
          <cell r="AZ50">
            <v>0</v>
          </cell>
          <cell r="BA50">
            <v>14536</v>
          </cell>
          <cell r="BB50">
            <v>0</v>
          </cell>
          <cell r="BC50">
            <v>150598</v>
          </cell>
          <cell r="BD50">
            <v>38</v>
          </cell>
          <cell r="BE50">
            <v>43</v>
          </cell>
          <cell r="BF50">
            <v>318</v>
          </cell>
          <cell r="BG50">
            <v>1230</v>
          </cell>
          <cell r="BH50">
            <v>0</v>
          </cell>
          <cell r="BI50">
            <v>708725</v>
          </cell>
          <cell r="BJ50">
            <v>557741</v>
          </cell>
          <cell r="BK50">
            <v>1109316</v>
          </cell>
          <cell r="BL50">
            <v>625281</v>
          </cell>
          <cell r="BM50">
            <v>270184</v>
          </cell>
          <cell r="BN50">
            <v>689460</v>
          </cell>
          <cell r="BO50">
            <v>0</v>
          </cell>
          <cell r="BP50">
            <v>0</v>
          </cell>
          <cell r="BQ50">
            <v>3422</v>
          </cell>
          <cell r="BR50">
            <v>1770</v>
          </cell>
          <cell r="BS50">
            <v>2229</v>
          </cell>
          <cell r="BT50">
            <v>745</v>
          </cell>
          <cell r="BU50">
            <v>916</v>
          </cell>
          <cell r="BV50">
            <v>3031139</v>
          </cell>
          <cell r="BW50">
            <v>3123376</v>
          </cell>
          <cell r="BX50">
            <v>11684</v>
          </cell>
          <cell r="BY50">
            <v>18778</v>
          </cell>
          <cell r="BZ50">
            <v>2770215</v>
          </cell>
          <cell r="CA50">
            <v>3099125</v>
          </cell>
          <cell r="CB50" t="str">
            <v>YES</v>
          </cell>
          <cell r="CC50">
            <v>1</v>
          </cell>
          <cell r="CD50">
            <v>2</v>
          </cell>
          <cell r="CE50">
            <v>2</v>
          </cell>
        </row>
        <row r="51">
          <cell r="A51" t="str">
            <v>3052771</v>
          </cell>
          <cell r="B51" t="str">
            <v>Diley Ridge Medical Center</v>
          </cell>
          <cell r="C51">
            <v>41456</v>
          </cell>
          <cell r="D51">
            <v>41820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12281591</v>
          </cell>
          <cell r="L51">
            <v>329505</v>
          </cell>
          <cell r="M51">
            <v>10216202</v>
          </cell>
          <cell r="N51">
            <v>75</v>
          </cell>
          <cell r="O51">
            <v>0</v>
          </cell>
          <cell r="P51">
            <v>11</v>
          </cell>
          <cell r="Q51">
            <v>0</v>
          </cell>
          <cell r="R51">
            <v>51837</v>
          </cell>
          <cell r="S51">
            <v>2287.5</v>
          </cell>
          <cell r="T51">
            <v>0</v>
          </cell>
          <cell r="U51">
            <v>22257.309999999998</v>
          </cell>
          <cell r="V51">
            <v>365594.32999999996</v>
          </cell>
          <cell r="W51">
            <v>11683577.789999999</v>
          </cell>
          <cell r="X51">
            <v>0</v>
          </cell>
          <cell r="Y51">
            <v>3</v>
          </cell>
          <cell r="Z51">
            <v>199</v>
          </cell>
          <cell r="AA51">
            <v>8045</v>
          </cell>
          <cell r="AB51">
            <v>0</v>
          </cell>
          <cell r="AC51">
            <v>6858.82</v>
          </cell>
          <cell r="AD51">
            <v>870473.88</v>
          </cell>
          <cell r="AE51">
            <v>5225067.9899999993</v>
          </cell>
          <cell r="AF51">
            <v>0</v>
          </cell>
          <cell r="AG51">
            <v>1</v>
          </cell>
          <cell r="AH51">
            <v>596</v>
          </cell>
          <cell r="AI51">
            <v>3687</v>
          </cell>
          <cell r="AJ51">
            <v>0</v>
          </cell>
          <cell r="AK51">
            <v>89139.540000000008</v>
          </cell>
          <cell r="AL51">
            <v>-71359.75</v>
          </cell>
          <cell r="AM51">
            <v>-3441069.3</v>
          </cell>
          <cell r="AN51">
            <v>0</v>
          </cell>
          <cell r="AO51">
            <v>40654</v>
          </cell>
          <cell r="AP51">
            <v>142891</v>
          </cell>
          <cell r="AQ51">
            <v>688261.34</v>
          </cell>
          <cell r="AR51">
            <v>0</v>
          </cell>
          <cell r="AS51">
            <v>15695.46</v>
          </cell>
          <cell r="AT51">
            <v>128906.75</v>
          </cell>
          <cell r="AU51">
            <v>5402426.2999999998</v>
          </cell>
          <cell r="AV51">
            <v>0</v>
          </cell>
          <cell r="AW51">
            <v>3</v>
          </cell>
          <cell r="AX51">
            <v>159</v>
          </cell>
          <cell r="AY51">
            <v>6111</v>
          </cell>
          <cell r="AZ51">
            <v>0</v>
          </cell>
          <cell r="BA51">
            <v>0</v>
          </cell>
          <cell r="BB51">
            <v>100</v>
          </cell>
          <cell r="BC51">
            <v>177072.66</v>
          </cell>
          <cell r="BD51">
            <v>0</v>
          </cell>
          <cell r="BE51">
            <v>1</v>
          </cell>
          <cell r="BF51">
            <v>429</v>
          </cell>
          <cell r="BG51">
            <v>2712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526296</v>
          </cell>
          <cell r="BM51">
            <v>76523.509999999995</v>
          </cell>
          <cell r="BN51">
            <v>473006.51</v>
          </cell>
          <cell r="BO51">
            <v>0</v>
          </cell>
          <cell r="BP51">
            <v>0</v>
          </cell>
          <cell r="BQ51">
            <v>0</v>
          </cell>
          <cell r="BR51">
            <v>1</v>
          </cell>
          <cell r="BS51">
            <v>5</v>
          </cell>
          <cell r="BT51">
            <v>1</v>
          </cell>
          <cell r="BU51">
            <v>5</v>
          </cell>
          <cell r="BV51">
            <v>4064.5499999987705</v>
          </cell>
          <cell r="BW51">
            <v>16888</v>
          </cell>
          <cell r="BX51">
            <v>9505</v>
          </cell>
          <cell r="BY51">
            <v>38729</v>
          </cell>
          <cell r="BZ51">
            <v>1922918.8586174524</v>
          </cell>
          <cell r="CA51">
            <v>1908377</v>
          </cell>
          <cell r="CB51" t="str">
            <v>NO</v>
          </cell>
          <cell r="CC51">
            <v>2</v>
          </cell>
          <cell r="CD51">
            <v>2</v>
          </cell>
          <cell r="CE51">
            <v>2</v>
          </cell>
        </row>
        <row r="52">
          <cell r="A52" t="str">
            <v>2229636</v>
          </cell>
          <cell r="B52" t="str">
            <v>Doctor's Hospital - Columbus</v>
          </cell>
          <cell r="C52">
            <v>41456</v>
          </cell>
          <cell r="D52">
            <v>41820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169489460</v>
          </cell>
          <cell r="L52">
            <v>81075712</v>
          </cell>
          <cell r="M52">
            <v>84224433</v>
          </cell>
          <cell r="N52">
            <v>41235</v>
          </cell>
          <cell r="O52">
            <v>3614.2799999999997</v>
          </cell>
          <cell r="P52">
            <v>9351</v>
          </cell>
          <cell r="Q52">
            <v>1005</v>
          </cell>
          <cell r="R52">
            <v>150699</v>
          </cell>
          <cell r="S52">
            <v>8668</v>
          </cell>
          <cell r="T52">
            <v>2119485.7800000003</v>
          </cell>
          <cell r="U52">
            <v>36781319.219999999</v>
          </cell>
          <cell r="V52">
            <v>2121492.84</v>
          </cell>
          <cell r="W52">
            <v>52544361.469999999</v>
          </cell>
          <cell r="X52">
            <v>60</v>
          </cell>
          <cell r="Y52">
            <v>1018</v>
          </cell>
          <cell r="Z52">
            <v>435</v>
          </cell>
          <cell r="AA52">
            <v>12331</v>
          </cell>
          <cell r="AB52">
            <v>10934836.82</v>
          </cell>
          <cell r="AC52">
            <v>14261531.870000001</v>
          </cell>
          <cell r="AD52">
            <v>21787666.939999998</v>
          </cell>
          <cell r="AE52">
            <v>34951089.450000003</v>
          </cell>
          <cell r="AF52">
            <v>419</v>
          </cell>
          <cell r="AG52">
            <v>489</v>
          </cell>
          <cell r="AH52">
            <v>7224</v>
          </cell>
          <cell r="AI52">
            <v>13183</v>
          </cell>
          <cell r="AJ52">
            <v>-71516</v>
          </cell>
          <cell r="AK52">
            <v>-3805710</v>
          </cell>
          <cell r="AL52">
            <v>-129301</v>
          </cell>
          <cell r="AM52">
            <v>-9933484</v>
          </cell>
          <cell r="AN52">
            <v>3124389</v>
          </cell>
          <cell r="AO52">
            <v>3872825</v>
          </cell>
          <cell r="AP52">
            <v>4000968</v>
          </cell>
          <cell r="AQ52">
            <v>5965649</v>
          </cell>
          <cell r="AR52">
            <v>649488</v>
          </cell>
          <cell r="AS52">
            <v>14054434</v>
          </cell>
          <cell r="AT52">
            <v>579878</v>
          </cell>
          <cell r="AU52">
            <v>20635975</v>
          </cell>
          <cell r="AV52">
            <v>39</v>
          </cell>
          <cell r="AW52">
            <v>659</v>
          </cell>
          <cell r="AX52">
            <v>227</v>
          </cell>
          <cell r="AY52">
            <v>7819</v>
          </cell>
          <cell r="AZ52">
            <v>-1339</v>
          </cell>
          <cell r="BA52">
            <v>33694</v>
          </cell>
          <cell r="BB52">
            <v>32452</v>
          </cell>
          <cell r="BC52">
            <v>312977</v>
          </cell>
          <cell r="BD52">
            <v>259</v>
          </cell>
          <cell r="BE52">
            <v>276</v>
          </cell>
          <cell r="BF52">
            <v>3868</v>
          </cell>
          <cell r="BG52">
            <v>8256</v>
          </cell>
          <cell r="BH52">
            <v>0</v>
          </cell>
          <cell r="BI52">
            <v>8746117</v>
          </cell>
          <cell r="BJ52">
            <v>3424135</v>
          </cell>
          <cell r="BK52">
            <v>9641912</v>
          </cell>
          <cell r="BL52">
            <v>5148540</v>
          </cell>
          <cell r="BM52">
            <v>958275</v>
          </cell>
          <cell r="BN52">
            <v>3543032</v>
          </cell>
          <cell r="BO52">
            <v>0</v>
          </cell>
          <cell r="BP52">
            <v>0</v>
          </cell>
          <cell r="BQ52">
            <v>0</v>
          </cell>
          <cell r="BR52">
            <v>6006</v>
          </cell>
          <cell r="BS52">
            <v>17395</v>
          </cell>
          <cell r="BT52">
            <v>2133</v>
          </cell>
          <cell r="BU52">
            <v>5034</v>
          </cell>
          <cell r="BV52">
            <v>11559478.879999999</v>
          </cell>
          <cell r="BW52">
            <v>14364932</v>
          </cell>
          <cell r="BX52">
            <v>38344</v>
          </cell>
          <cell r="BY52">
            <v>93538</v>
          </cell>
          <cell r="BZ52">
            <v>16943689</v>
          </cell>
          <cell r="CA52">
            <v>21398830</v>
          </cell>
          <cell r="CB52" t="str">
            <v>YES</v>
          </cell>
          <cell r="CC52">
            <v>1</v>
          </cell>
          <cell r="CD52">
            <v>2</v>
          </cell>
          <cell r="CE52">
            <v>2</v>
          </cell>
        </row>
        <row r="53">
          <cell r="A53" t="str">
            <v>6196567</v>
          </cell>
          <cell r="B53" t="str">
            <v>Doctor's Hospital of Nelsonville</v>
          </cell>
          <cell r="C53">
            <v>41456</v>
          </cell>
          <cell r="D53">
            <v>41820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13843288</v>
          </cell>
          <cell r="L53">
            <v>3216943</v>
          </cell>
          <cell r="M53">
            <v>9024166</v>
          </cell>
          <cell r="N53">
            <v>746</v>
          </cell>
          <cell r="O53">
            <v>17</v>
          </cell>
          <cell r="P53">
            <v>191</v>
          </cell>
          <cell r="Q53">
            <v>7</v>
          </cell>
          <cell r="R53">
            <v>30226</v>
          </cell>
          <cell r="S53">
            <v>1086</v>
          </cell>
          <cell r="T53">
            <v>15401</v>
          </cell>
          <cell r="U53">
            <v>120626</v>
          </cell>
          <cell r="V53">
            <v>188738</v>
          </cell>
          <cell r="W53">
            <v>1524259</v>
          </cell>
          <cell r="X53">
            <v>1</v>
          </cell>
          <cell r="Y53">
            <v>7</v>
          </cell>
          <cell r="Z53">
            <v>173</v>
          </cell>
          <cell r="AA53">
            <v>855</v>
          </cell>
          <cell r="AB53">
            <v>43040</v>
          </cell>
          <cell r="AC53">
            <v>105487</v>
          </cell>
          <cell r="AD53">
            <v>1544968</v>
          </cell>
          <cell r="AE53">
            <v>1117575</v>
          </cell>
          <cell r="AF53">
            <v>5</v>
          </cell>
          <cell r="AG53">
            <v>8</v>
          </cell>
          <cell r="AH53">
            <v>999</v>
          </cell>
          <cell r="AI53">
            <v>858</v>
          </cell>
          <cell r="AJ53">
            <v>-17240.34</v>
          </cell>
          <cell r="AK53">
            <v>-46122</v>
          </cell>
          <cell r="AL53">
            <v>-36385</v>
          </cell>
          <cell r="AM53">
            <v>145067</v>
          </cell>
          <cell r="AN53">
            <v>29290</v>
          </cell>
          <cell r="AO53">
            <v>46240</v>
          </cell>
          <cell r="AP53">
            <v>626544</v>
          </cell>
          <cell r="AQ53">
            <v>382080</v>
          </cell>
          <cell r="AR53">
            <v>29583.34</v>
          </cell>
          <cell r="AS53">
            <v>103299</v>
          </cell>
          <cell r="AT53">
            <v>125169</v>
          </cell>
          <cell r="AU53">
            <v>429429</v>
          </cell>
          <cell r="AV53">
            <v>1</v>
          </cell>
          <cell r="AW53">
            <v>7</v>
          </cell>
          <cell r="AX53">
            <v>72</v>
          </cell>
          <cell r="AY53">
            <v>550</v>
          </cell>
          <cell r="AZ53">
            <v>0</v>
          </cell>
          <cell r="BA53">
            <v>2483</v>
          </cell>
          <cell r="BB53">
            <v>128</v>
          </cell>
          <cell r="BC53">
            <v>48492</v>
          </cell>
          <cell r="BD53">
            <v>5</v>
          </cell>
          <cell r="BE53">
            <v>6</v>
          </cell>
          <cell r="BF53">
            <v>618</v>
          </cell>
          <cell r="BG53">
            <v>545</v>
          </cell>
          <cell r="BH53">
            <v>0</v>
          </cell>
          <cell r="BI53">
            <v>44361</v>
          </cell>
          <cell r="BJ53">
            <v>53178</v>
          </cell>
          <cell r="BK53">
            <v>87094</v>
          </cell>
          <cell r="BL53">
            <v>332235</v>
          </cell>
          <cell r="BM53">
            <v>83706</v>
          </cell>
          <cell r="BN53">
            <v>211469</v>
          </cell>
          <cell r="BO53">
            <v>0</v>
          </cell>
          <cell r="BP53">
            <v>0</v>
          </cell>
          <cell r="BQ53">
            <v>0</v>
          </cell>
          <cell r="BR53">
            <v>39</v>
          </cell>
          <cell r="BS53">
            <v>392</v>
          </cell>
          <cell r="BT53">
            <v>26</v>
          </cell>
          <cell r="BU53">
            <v>73</v>
          </cell>
          <cell r="BV53">
            <v>129936</v>
          </cell>
          <cell r="BW53">
            <v>143754</v>
          </cell>
          <cell r="BX53">
            <v>7346</v>
          </cell>
          <cell r="BY53">
            <v>15321</v>
          </cell>
          <cell r="BZ53">
            <v>864764</v>
          </cell>
          <cell r="CA53">
            <v>2503375</v>
          </cell>
          <cell r="CB53" t="str">
            <v>YES</v>
          </cell>
          <cell r="CC53">
            <v>2</v>
          </cell>
          <cell r="CD53">
            <v>2</v>
          </cell>
          <cell r="CE53">
            <v>1</v>
          </cell>
        </row>
        <row r="54">
          <cell r="A54" t="str">
            <v>2315202</v>
          </cell>
          <cell r="B54" t="str">
            <v>Drake Center, Inc.</v>
          </cell>
          <cell r="C54">
            <v>41456</v>
          </cell>
          <cell r="D54">
            <v>41820</v>
          </cell>
          <cell r="E54">
            <v>8316499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54147939</v>
          </cell>
          <cell r="L54">
            <v>39119046</v>
          </cell>
          <cell r="M54">
            <v>6591712</v>
          </cell>
          <cell r="N54">
            <v>24107</v>
          </cell>
          <cell r="O54">
            <v>5405</v>
          </cell>
          <cell r="P54">
            <v>894</v>
          </cell>
          <cell r="Q54">
            <v>198</v>
          </cell>
          <cell r="R54">
            <v>15740</v>
          </cell>
          <cell r="S54">
            <v>899</v>
          </cell>
          <cell r="T54">
            <v>0</v>
          </cell>
          <cell r="U54">
            <v>2022275</v>
          </cell>
          <cell r="V54">
            <v>69824</v>
          </cell>
          <cell r="W54">
            <v>1095764</v>
          </cell>
          <cell r="X54">
            <v>0</v>
          </cell>
          <cell r="Y54">
            <v>19</v>
          </cell>
          <cell r="Z54">
            <v>41</v>
          </cell>
          <cell r="AA54">
            <v>843</v>
          </cell>
          <cell r="AB54">
            <v>373050</v>
          </cell>
          <cell r="AC54">
            <v>61766</v>
          </cell>
          <cell r="AD54">
            <v>878477</v>
          </cell>
          <cell r="AE54">
            <v>278308</v>
          </cell>
          <cell r="AF54">
            <v>2</v>
          </cell>
          <cell r="AG54">
            <v>2</v>
          </cell>
          <cell r="AH54">
            <v>580</v>
          </cell>
          <cell r="AI54">
            <v>205</v>
          </cell>
          <cell r="AJ54">
            <v>0</v>
          </cell>
          <cell r="AK54">
            <v>77254</v>
          </cell>
          <cell r="AL54">
            <v>7767</v>
          </cell>
          <cell r="AM54">
            <v>-25862</v>
          </cell>
          <cell r="AN54">
            <v>151018</v>
          </cell>
          <cell r="AO54">
            <v>20267</v>
          </cell>
          <cell r="AP54">
            <v>254959</v>
          </cell>
          <cell r="AQ54">
            <v>74488</v>
          </cell>
          <cell r="AR54">
            <v>0</v>
          </cell>
          <cell r="AS54">
            <v>680241</v>
          </cell>
          <cell r="AT54">
            <v>12875</v>
          </cell>
          <cell r="AU54">
            <v>338195</v>
          </cell>
          <cell r="AV54">
            <v>0</v>
          </cell>
          <cell r="AW54">
            <v>15</v>
          </cell>
          <cell r="AX54">
            <v>20</v>
          </cell>
          <cell r="AY54">
            <v>495</v>
          </cell>
          <cell r="AZ54">
            <v>0</v>
          </cell>
          <cell r="BA54">
            <v>0</v>
          </cell>
          <cell r="BB54">
            <v>0</v>
          </cell>
          <cell r="BC54">
            <v>9784</v>
          </cell>
          <cell r="BD54">
            <v>2</v>
          </cell>
          <cell r="BE54">
            <v>2</v>
          </cell>
          <cell r="BF54">
            <v>241</v>
          </cell>
          <cell r="BG54">
            <v>81</v>
          </cell>
          <cell r="BH54">
            <v>0</v>
          </cell>
          <cell r="BI54">
            <v>7902867</v>
          </cell>
          <cell r="BJ54">
            <v>2249027</v>
          </cell>
          <cell r="BK54">
            <v>11077610</v>
          </cell>
          <cell r="BL54">
            <v>396542</v>
          </cell>
          <cell r="BM54">
            <v>314816</v>
          </cell>
          <cell r="BN54">
            <v>777915</v>
          </cell>
          <cell r="BO54">
            <v>3556116</v>
          </cell>
          <cell r="BP54">
            <v>0</v>
          </cell>
          <cell r="BQ54">
            <v>0</v>
          </cell>
          <cell r="BR54">
            <v>1108</v>
          </cell>
          <cell r="BS54">
            <v>7701</v>
          </cell>
          <cell r="BT54">
            <v>68</v>
          </cell>
          <cell r="BU54">
            <v>293</v>
          </cell>
          <cell r="BV54">
            <v>2160588.21</v>
          </cell>
          <cell r="BW54">
            <v>1547003</v>
          </cell>
          <cell r="BX54">
            <v>2457</v>
          </cell>
          <cell r="BY54">
            <v>8434</v>
          </cell>
          <cell r="BZ54">
            <v>960434</v>
          </cell>
          <cell r="CA54">
            <v>876589</v>
          </cell>
          <cell r="CB54" t="str">
            <v>YES</v>
          </cell>
          <cell r="CC54">
            <v>2</v>
          </cell>
          <cell r="CD54">
            <v>2</v>
          </cell>
          <cell r="CE54">
            <v>1</v>
          </cell>
        </row>
        <row r="55">
          <cell r="A55" t="str">
            <v>2817189</v>
          </cell>
          <cell r="B55" t="str">
            <v>Dublin Methodist Hospital</v>
          </cell>
          <cell r="C55">
            <v>41456</v>
          </cell>
          <cell r="D55">
            <v>41820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106266109</v>
          </cell>
          <cell r="L55">
            <v>51296584</v>
          </cell>
          <cell r="M55">
            <v>52116702</v>
          </cell>
          <cell r="N55">
            <v>21438</v>
          </cell>
          <cell r="O55">
            <v>748</v>
          </cell>
          <cell r="P55">
            <v>7650</v>
          </cell>
          <cell r="Q55">
            <v>270</v>
          </cell>
          <cell r="R55">
            <v>70162</v>
          </cell>
          <cell r="S55">
            <v>1284</v>
          </cell>
          <cell r="T55">
            <v>483323.68</v>
          </cell>
          <cell r="U55">
            <v>18674464.18</v>
          </cell>
          <cell r="V55">
            <v>1549762.75</v>
          </cell>
          <cell r="W55">
            <v>37292519.849999994</v>
          </cell>
          <cell r="X55">
            <v>26</v>
          </cell>
          <cell r="Y55">
            <v>972</v>
          </cell>
          <cell r="Z55">
            <v>248</v>
          </cell>
          <cell r="AA55">
            <v>7305</v>
          </cell>
          <cell r="AB55">
            <v>1704316.93</v>
          </cell>
          <cell r="AC55">
            <v>2685058.54</v>
          </cell>
          <cell r="AD55">
            <v>3248108.7800000003</v>
          </cell>
          <cell r="AE55">
            <v>9771432.4299999997</v>
          </cell>
          <cell r="AF55">
            <v>76</v>
          </cell>
          <cell r="AG55">
            <v>155</v>
          </cell>
          <cell r="AH55">
            <v>924</v>
          </cell>
          <cell r="AI55">
            <v>2952</v>
          </cell>
          <cell r="AJ55">
            <v>-24387</v>
          </cell>
          <cell r="AK55">
            <v>-2103563</v>
          </cell>
          <cell r="AL55">
            <v>-204212</v>
          </cell>
          <cell r="AM55">
            <v>-9335526</v>
          </cell>
          <cell r="AN55">
            <v>517178</v>
          </cell>
          <cell r="AO55">
            <v>785097</v>
          </cell>
          <cell r="AP55">
            <v>539712</v>
          </cell>
          <cell r="AQ55">
            <v>1322850</v>
          </cell>
          <cell r="AR55">
            <v>181844</v>
          </cell>
          <cell r="AS55">
            <v>8540267</v>
          </cell>
          <cell r="AT55">
            <v>506982</v>
          </cell>
          <cell r="AU55">
            <v>16623462</v>
          </cell>
          <cell r="AV55">
            <v>20</v>
          </cell>
          <cell r="AW55">
            <v>774</v>
          </cell>
          <cell r="AX55">
            <v>198</v>
          </cell>
          <cell r="AY55">
            <v>5666</v>
          </cell>
          <cell r="AZ55">
            <v>-1445</v>
          </cell>
          <cell r="BA55">
            <v>39078</v>
          </cell>
          <cell r="BB55">
            <v>11589</v>
          </cell>
          <cell r="BC55">
            <v>220514</v>
          </cell>
          <cell r="BD55">
            <v>56</v>
          </cell>
          <cell r="BE55">
            <v>121</v>
          </cell>
          <cell r="BF55">
            <v>606</v>
          </cell>
          <cell r="BG55">
            <v>2226</v>
          </cell>
          <cell r="BH55">
            <v>0</v>
          </cell>
          <cell r="BI55">
            <v>1767747</v>
          </cell>
          <cell r="BJ55">
            <v>394037</v>
          </cell>
          <cell r="BK55">
            <v>1521514</v>
          </cell>
          <cell r="BL55">
            <v>898028</v>
          </cell>
          <cell r="BM55">
            <v>185708</v>
          </cell>
          <cell r="BN55">
            <v>776525</v>
          </cell>
          <cell r="BO55">
            <v>0</v>
          </cell>
          <cell r="BP55">
            <v>0</v>
          </cell>
          <cell r="BQ55">
            <v>0</v>
          </cell>
          <cell r="BR55">
            <v>1782</v>
          </cell>
          <cell r="BS55">
            <v>15133</v>
          </cell>
          <cell r="BT55">
            <v>767</v>
          </cell>
          <cell r="BU55">
            <v>6155</v>
          </cell>
          <cell r="BV55">
            <v>2734313</v>
          </cell>
          <cell r="BW55">
            <v>4176960</v>
          </cell>
          <cell r="BX55">
            <v>5269</v>
          </cell>
          <cell r="BY55">
            <v>54229</v>
          </cell>
          <cell r="BZ55">
            <v>3545265</v>
          </cell>
          <cell r="CA55">
            <v>3502282</v>
          </cell>
          <cell r="CB55" t="str">
            <v>YES</v>
          </cell>
          <cell r="CC55">
            <v>1</v>
          </cell>
          <cell r="CD55">
            <v>3</v>
          </cell>
          <cell r="CE55">
            <v>3</v>
          </cell>
        </row>
        <row r="56">
          <cell r="A56" t="str">
            <v>0077724</v>
          </cell>
          <cell r="B56" t="str">
            <v>Dublin Springs LLC</v>
          </cell>
          <cell r="C56">
            <v>41275</v>
          </cell>
          <cell r="D56">
            <v>41639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10100957</v>
          </cell>
          <cell r="L56">
            <v>8318356</v>
          </cell>
          <cell r="M56">
            <v>1782596</v>
          </cell>
          <cell r="N56">
            <v>13266</v>
          </cell>
          <cell r="O56">
            <v>226</v>
          </cell>
          <cell r="P56">
            <v>1813</v>
          </cell>
          <cell r="Q56">
            <v>25</v>
          </cell>
          <cell r="R56">
            <v>7189</v>
          </cell>
          <cell r="S56">
            <v>2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623200</v>
          </cell>
          <cell r="AC56">
            <v>0</v>
          </cell>
          <cell r="AD56">
            <v>253250</v>
          </cell>
          <cell r="AE56">
            <v>0</v>
          </cell>
          <cell r="AF56">
            <v>64</v>
          </cell>
          <cell r="AG56">
            <v>0</v>
          </cell>
          <cell r="AH56">
            <v>48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-17022</v>
          </cell>
          <cell r="AO56">
            <v>0</v>
          </cell>
          <cell r="AP56">
            <v>6949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223318</v>
          </cell>
          <cell r="BA56">
            <v>0</v>
          </cell>
          <cell r="BB56">
            <v>88038</v>
          </cell>
          <cell r="BC56">
            <v>0</v>
          </cell>
          <cell r="BD56">
            <v>59</v>
          </cell>
          <cell r="BE56">
            <v>0</v>
          </cell>
          <cell r="BF56">
            <v>33</v>
          </cell>
          <cell r="BG56">
            <v>0</v>
          </cell>
          <cell r="BH56">
            <v>0</v>
          </cell>
          <cell r="BI56">
            <v>141711</v>
          </cell>
          <cell r="BJ56">
            <v>0</v>
          </cell>
          <cell r="BK56">
            <v>78309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126</v>
          </cell>
          <cell r="BS56">
            <v>126</v>
          </cell>
          <cell r="BT56">
            <v>20</v>
          </cell>
          <cell r="BU56">
            <v>20</v>
          </cell>
          <cell r="BV56">
            <v>65263</v>
          </cell>
          <cell r="BW56">
            <v>79007</v>
          </cell>
          <cell r="BX56">
            <v>2</v>
          </cell>
          <cell r="BY56">
            <v>2</v>
          </cell>
          <cell r="BZ56">
            <v>0</v>
          </cell>
          <cell r="CA56">
            <v>285</v>
          </cell>
          <cell r="CB56" t="str">
            <v>NO</v>
          </cell>
          <cell r="CC56">
            <v>2</v>
          </cell>
          <cell r="CD56">
            <v>2</v>
          </cell>
          <cell r="CE56">
            <v>2</v>
          </cell>
        </row>
        <row r="57">
          <cell r="A57" t="str">
            <v>2413481</v>
          </cell>
          <cell r="B57" t="str">
            <v>East Liverpool City Hospital</v>
          </cell>
          <cell r="C57">
            <v>41275</v>
          </cell>
          <cell r="D57">
            <v>41639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55240539</v>
          </cell>
          <cell r="L57">
            <v>26082389</v>
          </cell>
          <cell r="M57">
            <v>24044370</v>
          </cell>
          <cell r="N57">
            <v>16905</v>
          </cell>
          <cell r="O57">
            <v>604</v>
          </cell>
          <cell r="P57">
            <v>3840</v>
          </cell>
          <cell r="Q57">
            <v>169</v>
          </cell>
          <cell r="R57">
            <v>111679</v>
          </cell>
          <cell r="S57">
            <v>4048</v>
          </cell>
          <cell r="T57">
            <v>24415.759999999998</v>
          </cell>
          <cell r="U57">
            <v>2364091.12</v>
          </cell>
          <cell r="V57">
            <v>35432.28</v>
          </cell>
          <cell r="W57">
            <v>4523702.9199999636</v>
          </cell>
          <cell r="X57">
            <v>2</v>
          </cell>
          <cell r="Y57">
            <v>181</v>
          </cell>
          <cell r="Z57">
            <v>30</v>
          </cell>
          <cell r="AA57">
            <v>3967</v>
          </cell>
          <cell r="AB57">
            <v>434135.61999999994</v>
          </cell>
          <cell r="AC57">
            <v>680845.44</v>
          </cell>
          <cell r="AD57">
            <v>727267.92000000027</v>
          </cell>
          <cell r="AE57">
            <v>2549716.9899999788</v>
          </cell>
          <cell r="AF57">
            <v>32</v>
          </cell>
          <cell r="AG57">
            <v>53</v>
          </cell>
          <cell r="AH57">
            <v>503</v>
          </cell>
          <cell r="AI57">
            <v>2767</v>
          </cell>
          <cell r="AJ57">
            <v>5954</v>
          </cell>
          <cell r="AK57">
            <v>350958</v>
          </cell>
          <cell r="AL57">
            <v>-4409</v>
          </cell>
          <cell r="AM57">
            <v>-549081</v>
          </cell>
          <cell r="AN57">
            <v>209841</v>
          </cell>
          <cell r="AO57">
            <v>326484</v>
          </cell>
          <cell r="AP57">
            <v>305518</v>
          </cell>
          <cell r="AQ57">
            <v>852230</v>
          </cell>
          <cell r="AR57">
            <v>5798</v>
          </cell>
          <cell r="AS57">
            <v>931628</v>
          </cell>
          <cell r="AT57">
            <v>15774</v>
          </cell>
          <cell r="AU57">
            <v>2194931</v>
          </cell>
          <cell r="AV57">
            <v>2</v>
          </cell>
          <cell r="AW57">
            <v>168</v>
          </cell>
          <cell r="AX57">
            <v>20</v>
          </cell>
          <cell r="AY57">
            <v>2491</v>
          </cell>
          <cell r="AZ57">
            <v>0</v>
          </cell>
          <cell r="BA57">
            <v>230</v>
          </cell>
          <cell r="BB57">
            <v>0</v>
          </cell>
          <cell r="BC57">
            <v>3336</v>
          </cell>
          <cell r="BD57">
            <v>30</v>
          </cell>
          <cell r="BE57">
            <v>49</v>
          </cell>
          <cell r="BF57">
            <v>240</v>
          </cell>
          <cell r="BG57">
            <v>1687</v>
          </cell>
          <cell r="BH57">
            <v>0</v>
          </cell>
          <cell r="BI57">
            <v>1169766</v>
          </cell>
          <cell r="BJ57">
            <v>661017</v>
          </cell>
          <cell r="BK57">
            <v>1352086</v>
          </cell>
          <cell r="BL57">
            <v>834055</v>
          </cell>
          <cell r="BM57">
            <v>321393</v>
          </cell>
          <cell r="BN57">
            <v>929489</v>
          </cell>
          <cell r="BO57">
            <v>0</v>
          </cell>
          <cell r="BP57">
            <v>0</v>
          </cell>
          <cell r="BQ57">
            <v>0</v>
          </cell>
          <cell r="BR57">
            <v>1541</v>
          </cell>
          <cell r="BS57">
            <v>2373</v>
          </cell>
          <cell r="BT57">
            <v>570</v>
          </cell>
          <cell r="BU57">
            <v>731</v>
          </cell>
          <cell r="BV57">
            <v>1821366.0322229583</v>
          </cell>
          <cell r="BW57">
            <v>3148247</v>
          </cell>
          <cell r="BX57">
            <v>22060</v>
          </cell>
          <cell r="BY57">
            <v>33971</v>
          </cell>
          <cell r="BZ57">
            <v>4249036</v>
          </cell>
          <cell r="CA57">
            <v>5857120</v>
          </cell>
          <cell r="CB57" t="str">
            <v>YES</v>
          </cell>
          <cell r="CC57">
            <v>1</v>
          </cell>
          <cell r="CD57">
            <v>2</v>
          </cell>
          <cell r="CE57">
            <v>2</v>
          </cell>
        </row>
        <row r="58">
          <cell r="A58" t="str">
            <v>5569406</v>
          </cell>
          <cell r="B58" t="str">
            <v>East Ohio Regional Hospital</v>
          </cell>
          <cell r="C58">
            <v>41275</v>
          </cell>
          <cell r="D58">
            <v>41639</v>
          </cell>
          <cell r="E58">
            <v>3788773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54122518</v>
          </cell>
          <cell r="L58">
            <v>23600631</v>
          </cell>
          <cell r="M58">
            <v>21819028</v>
          </cell>
          <cell r="N58">
            <v>16451</v>
          </cell>
          <cell r="O58">
            <v>596</v>
          </cell>
          <cell r="P58">
            <v>3623</v>
          </cell>
          <cell r="Q58">
            <v>131</v>
          </cell>
          <cell r="R58">
            <v>135950</v>
          </cell>
          <cell r="S58">
            <v>3094</v>
          </cell>
          <cell r="T58">
            <v>254395</v>
          </cell>
          <cell r="U58">
            <v>1562092</v>
          </cell>
          <cell r="V58">
            <v>64660</v>
          </cell>
          <cell r="W58">
            <v>5724918</v>
          </cell>
          <cell r="X58">
            <v>2</v>
          </cell>
          <cell r="Y58">
            <v>98</v>
          </cell>
          <cell r="Z58">
            <v>40</v>
          </cell>
          <cell r="AA58">
            <v>4341</v>
          </cell>
          <cell r="AB58">
            <v>536007</v>
          </cell>
          <cell r="AC58">
            <v>1576519</v>
          </cell>
          <cell r="AD58">
            <v>819287</v>
          </cell>
          <cell r="AE58">
            <v>3330181</v>
          </cell>
          <cell r="AF58">
            <v>27</v>
          </cell>
          <cell r="AG58">
            <v>79</v>
          </cell>
          <cell r="AH58">
            <v>807</v>
          </cell>
          <cell r="AI58">
            <v>3336</v>
          </cell>
          <cell r="AJ58">
            <v>-48284</v>
          </cell>
          <cell r="AK58">
            <v>-119785</v>
          </cell>
          <cell r="AL58">
            <v>-834</v>
          </cell>
          <cell r="AM58">
            <v>-745025</v>
          </cell>
          <cell r="AN58">
            <v>152353</v>
          </cell>
          <cell r="AO58">
            <v>479724</v>
          </cell>
          <cell r="AP58">
            <v>181639</v>
          </cell>
          <cell r="AQ58">
            <v>854372</v>
          </cell>
          <cell r="AR58">
            <v>122099</v>
          </cell>
          <cell r="AS58">
            <v>599639</v>
          </cell>
          <cell r="AT58">
            <v>14962</v>
          </cell>
          <cell r="AU58">
            <v>2070984</v>
          </cell>
          <cell r="AV58">
            <v>2</v>
          </cell>
          <cell r="AW58">
            <v>90</v>
          </cell>
          <cell r="AX58">
            <v>20</v>
          </cell>
          <cell r="AY58">
            <v>2312</v>
          </cell>
          <cell r="AZ58">
            <v>0</v>
          </cell>
          <cell r="BA58">
            <v>6860</v>
          </cell>
          <cell r="BB58">
            <v>0</v>
          </cell>
          <cell r="BC58">
            <v>23772</v>
          </cell>
          <cell r="BD58">
            <v>21</v>
          </cell>
          <cell r="BE58">
            <v>75</v>
          </cell>
          <cell r="BF58">
            <v>335</v>
          </cell>
          <cell r="BG58">
            <v>1912</v>
          </cell>
          <cell r="BH58">
            <v>0</v>
          </cell>
          <cell r="BI58">
            <v>791078</v>
          </cell>
          <cell r="BJ58">
            <v>414105.62</v>
          </cell>
          <cell r="BK58">
            <v>986473.62</v>
          </cell>
          <cell r="BL58">
            <v>455776</v>
          </cell>
          <cell r="BM58">
            <v>192096.68</v>
          </cell>
          <cell r="BN58">
            <v>506576.68</v>
          </cell>
          <cell r="BO58">
            <v>0</v>
          </cell>
          <cell r="BP58">
            <v>0</v>
          </cell>
          <cell r="BQ58">
            <v>0</v>
          </cell>
          <cell r="BR58">
            <v>1550</v>
          </cell>
          <cell r="BS58">
            <v>6636</v>
          </cell>
          <cell r="BT58">
            <v>444</v>
          </cell>
          <cell r="BU58">
            <v>1584</v>
          </cell>
          <cell r="BV58">
            <v>1666768.67</v>
          </cell>
          <cell r="BW58">
            <v>2127526</v>
          </cell>
          <cell r="BX58">
            <v>12794</v>
          </cell>
          <cell r="BY58">
            <v>43628</v>
          </cell>
          <cell r="BZ58">
            <v>2185796</v>
          </cell>
          <cell r="CA58">
            <v>3208761</v>
          </cell>
          <cell r="CB58" t="str">
            <v>YES</v>
          </cell>
          <cell r="CC58">
            <v>1</v>
          </cell>
          <cell r="CD58">
            <v>2</v>
          </cell>
          <cell r="CE58">
            <v>2</v>
          </cell>
        </row>
        <row r="59">
          <cell r="A59" t="str">
            <v>2600751</v>
          </cell>
          <cell r="B59" t="str">
            <v>Edwin Shaw Rehab Hospital</v>
          </cell>
          <cell r="C59">
            <v>41275</v>
          </cell>
          <cell r="D59">
            <v>41639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15052707</v>
          </cell>
          <cell r="L59">
            <v>10370720</v>
          </cell>
          <cell r="M59">
            <v>4678820</v>
          </cell>
          <cell r="N59">
            <v>10348</v>
          </cell>
          <cell r="O59">
            <v>701</v>
          </cell>
          <cell r="P59">
            <v>728</v>
          </cell>
          <cell r="Q59">
            <v>47</v>
          </cell>
          <cell r="R59">
            <v>29858</v>
          </cell>
          <cell r="S59">
            <v>193</v>
          </cell>
          <cell r="T59">
            <v>143020</v>
          </cell>
          <cell r="U59">
            <v>417289</v>
          </cell>
          <cell r="V59">
            <v>20570</v>
          </cell>
          <cell r="W59">
            <v>395891</v>
          </cell>
          <cell r="X59">
            <v>4</v>
          </cell>
          <cell r="Y59">
            <v>13</v>
          </cell>
          <cell r="Z59">
            <v>21</v>
          </cell>
          <cell r="AA59">
            <v>391</v>
          </cell>
          <cell r="AB59">
            <v>278766</v>
          </cell>
          <cell r="AC59">
            <v>157090</v>
          </cell>
          <cell r="AD59">
            <v>77086</v>
          </cell>
          <cell r="AE59">
            <v>92435</v>
          </cell>
          <cell r="AF59">
            <v>12</v>
          </cell>
          <cell r="AG59">
            <v>9</v>
          </cell>
          <cell r="AH59">
            <v>80</v>
          </cell>
          <cell r="AI59">
            <v>81</v>
          </cell>
          <cell r="AJ59">
            <v>17548</v>
          </cell>
          <cell r="AK59">
            <v>1166</v>
          </cell>
          <cell r="AL59">
            <v>3413</v>
          </cell>
          <cell r="AM59">
            <v>-162580</v>
          </cell>
          <cell r="AN59">
            <v>153075</v>
          </cell>
          <cell r="AO59">
            <v>88631</v>
          </cell>
          <cell r="AP59">
            <v>35194</v>
          </cell>
          <cell r="AQ59">
            <v>42614</v>
          </cell>
          <cell r="AR59">
            <v>57815</v>
          </cell>
          <cell r="AS59">
            <v>228774</v>
          </cell>
          <cell r="AT59">
            <v>6001</v>
          </cell>
          <cell r="AU59">
            <v>347783</v>
          </cell>
          <cell r="AV59">
            <v>4</v>
          </cell>
          <cell r="AW59">
            <v>13</v>
          </cell>
          <cell r="AX59">
            <v>11</v>
          </cell>
          <cell r="AY59">
            <v>218</v>
          </cell>
          <cell r="AZ59">
            <v>0</v>
          </cell>
          <cell r="BA59">
            <v>0</v>
          </cell>
          <cell r="BB59">
            <v>0</v>
          </cell>
          <cell r="BC59">
            <v>398</v>
          </cell>
          <cell r="BD59">
            <v>11</v>
          </cell>
          <cell r="BE59">
            <v>8</v>
          </cell>
          <cell r="BF59">
            <v>46</v>
          </cell>
          <cell r="BG59">
            <v>49</v>
          </cell>
          <cell r="BH59">
            <v>0</v>
          </cell>
          <cell r="BI59">
            <v>694880</v>
          </cell>
          <cell r="BJ59">
            <v>237784</v>
          </cell>
          <cell r="BK59">
            <v>932833</v>
          </cell>
          <cell r="BL59">
            <v>107231</v>
          </cell>
          <cell r="BM59">
            <v>63227</v>
          </cell>
          <cell r="BN59">
            <v>172972</v>
          </cell>
          <cell r="BO59">
            <v>303694</v>
          </cell>
          <cell r="BP59">
            <v>0</v>
          </cell>
          <cell r="BQ59">
            <v>0</v>
          </cell>
          <cell r="BR59">
            <v>243</v>
          </cell>
          <cell r="BS59">
            <v>1911</v>
          </cell>
          <cell r="BT59">
            <v>16</v>
          </cell>
          <cell r="BU59">
            <v>116</v>
          </cell>
          <cell r="BV59">
            <v>250022.05</v>
          </cell>
          <cell r="BW59">
            <v>240220</v>
          </cell>
          <cell r="BX59">
            <v>507</v>
          </cell>
          <cell r="BY59">
            <v>1396</v>
          </cell>
          <cell r="BZ59">
            <v>256090</v>
          </cell>
          <cell r="CA59">
            <v>239309</v>
          </cell>
          <cell r="CB59" t="str">
            <v>YES</v>
          </cell>
          <cell r="CC59">
            <v>2</v>
          </cell>
          <cell r="CD59">
            <v>2</v>
          </cell>
          <cell r="CE59">
            <v>1</v>
          </cell>
        </row>
        <row r="60">
          <cell r="A60" t="str">
            <v>3070813</v>
          </cell>
          <cell r="B60" t="str">
            <v>Elmwood at The Springs Healthcare Center</v>
          </cell>
          <cell r="C60">
            <v>41275</v>
          </cell>
          <cell r="D60">
            <v>41639</v>
          </cell>
          <cell r="E60">
            <v>7048882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18284540</v>
          </cell>
          <cell r="L60">
            <v>11006671</v>
          </cell>
          <cell r="M60">
            <v>228977</v>
          </cell>
          <cell r="N60">
            <v>5944</v>
          </cell>
          <cell r="O60">
            <v>1225</v>
          </cell>
          <cell r="P60">
            <v>226</v>
          </cell>
          <cell r="Q60">
            <v>39</v>
          </cell>
          <cell r="R60">
            <v>422</v>
          </cell>
          <cell r="S60">
            <v>4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1667797</v>
          </cell>
          <cell r="BJ60">
            <v>258630</v>
          </cell>
          <cell r="BK60">
            <v>1992101</v>
          </cell>
          <cell r="BL60">
            <v>1900</v>
          </cell>
          <cell r="BM60">
            <v>9799</v>
          </cell>
          <cell r="BN60">
            <v>12125</v>
          </cell>
          <cell r="BO60">
            <v>334529</v>
          </cell>
          <cell r="BP60">
            <v>0</v>
          </cell>
          <cell r="BQ60">
            <v>0</v>
          </cell>
          <cell r="BR60">
            <v>141</v>
          </cell>
          <cell r="BS60">
            <v>545</v>
          </cell>
          <cell r="BT60">
            <v>6</v>
          </cell>
          <cell r="BU60">
            <v>21</v>
          </cell>
          <cell r="BV60">
            <v>189667</v>
          </cell>
          <cell r="BW60">
            <v>207609</v>
          </cell>
          <cell r="BX60">
            <v>13</v>
          </cell>
          <cell r="BY60">
            <v>215</v>
          </cell>
          <cell r="BZ60">
            <v>6139</v>
          </cell>
          <cell r="CA60">
            <v>11078</v>
          </cell>
          <cell r="CB60" t="str">
            <v>YES</v>
          </cell>
          <cell r="CC60">
            <v>2</v>
          </cell>
          <cell r="CD60">
            <v>2</v>
          </cell>
          <cell r="CE60">
            <v>1</v>
          </cell>
        </row>
        <row r="61">
          <cell r="A61" t="str">
            <v>2527500</v>
          </cell>
          <cell r="B61" t="str">
            <v>EMH Regional Medical Center</v>
          </cell>
          <cell r="C61">
            <v>41275</v>
          </cell>
          <cell r="D61">
            <v>41639</v>
          </cell>
          <cell r="E61">
            <v>0</v>
          </cell>
          <cell r="F61">
            <v>281142</v>
          </cell>
          <cell r="G61">
            <v>0</v>
          </cell>
          <cell r="H61">
            <v>0</v>
          </cell>
          <cell r="I61">
            <v>5058236</v>
          </cell>
          <cell r="J61">
            <v>0</v>
          </cell>
          <cell r="K61">
            <v>179498335</v>
          </cell>
          <cell r="L61">
            <v>96219353</v>
          </cell>
          <cell r="M61">
            <v>69795339</v>
          </cell>
          <cell r="N61">
            <v>55809</v>
          </cell>
          <cell r="O61">
            <v>1773</v>
          </cell>
          <cell r="P61">
            <v>13034</v>
          </cell>
          <cell r="Q61">
            <v>447</v>
          </cell>
          <cell r="R61">
            <v>270008</v>
          </cell>
          <cell r="S61">
            <v>6121</v>
          </cell>
          <cell r="T61">
            <v>870113</v>
          </cell>
          <cell r="U61">
            <v>28484074</v>
          </cell>
          <cell r="V61">
            <v>974532</v>
          </cell>
          <cell r="W61">
            <v>36537409</v>
          </cell>
          <cell r="X61">
            <v>56</v>
          </cell>
          <cell r="Y61">
            <v>1566</v>
          </cell>
          <cell r="Z61">
            <v>605</v>
          </cell>
          <cell r="AA61">
            <v>22778</v>
          </cell>
          <cell r="AB61">
            <v>5967523</v>
          </cell>
          <cell r="AC61">
            <v>5249315</v>
          </cell>
          <cell r="AD61">
            <v>10017469</v>
          </cell>
          <cell r="AE61">
            <v>14831408</v>
          </cell>
          <cell r="AF61">
            <v>331</v>
          </cell>
          <cell r="AG61">
            <v>316</v>
          </cell>
          <cell r="AH61">
            <v>6175</v>
          </cell>
          <cell r="AI61">
            <v>11133</v>
          </cell>
          <cell r="AJ61">
            <v>46673</v>
          </cell>
          <cell r="AK61">
            <v>629415</v>
          </cell>
          <cell r="AL61">
            <v>-36037</v>
          </cell>
          <cell r="AM61">
            <v>-2571926</v>
          </cell>
          <cell r="AN61">
            <v>2188091</v>
          </cell>
          <cell r="AO61">
            <v>1828928</v>
          </cell>
          <cell r="AP61">
            <v>2199228</v>
          </cell>
          <cell r="AQ61">
            <v>3024792</v>
          </cell>
          <cell r="AR61">
            <v>295823</v>
          </cell>
          <cell r="AS61">
            <v>10268794</v>
          </cell>
          <cell r="AT61">
            <v>302669</v>
          </cell>
          <cell r="AU61">
            <v>11486827</v>
          </cell>
          <cell r="AV61">
            <v>48</v>
          </cell>
          <cell r="AW61">
            <v>1380</v>
          </cell>
          <cell r="AX61">
            <v>310</v>
          </cell>
          <cell r="AY61">
            <v>12322</v>
          </cell>
          <cell r="AZ61">
            <v>200</v>
          </cell>
          <cell r="BA61">
            <v>64867</v>
          </cell>
          <cell r="BB61">
            <v>12840</v>
          </cell>
          <cell r="BC61">
            <v>189053</v>
          </cell>
          <cell r="BD61">
            <v>296</v>
          </cell>
          <cell r="BE61">
            <v>290</v>
          </cell>
          <cell r="BF61">
            <v>3013</v>
          </cell>
          <cell r="BG61">
            <v>7096</v>
          </cell>
          <cell r="BH61">
            <v>0</v>
          </cell>
          <cell r="BI61">
            <v>2903192</v>
          </cell>
          <cell r="BJ61">
            <v>1473682.87</v>
          </cell>
          <cell r="BK61">
            <v>3356571.87</v>
          </cell>
          <cell r="BL61">
            <v>1795935</v>
          </cell>
          <cell r="BM61">
            <v>552728.53</v>
          </cell>
          <cell r="BN61">
            <v>2279526.5300000003</v>
          </cell>
          <cell r="BO61">
            <v>0</v>
          </cell>
          <cell r="BP61">
            <v>0</v>
          </cell>
          <cell r="BQ61">
            <v>0</v>
          </cell>
          <cell r="BR61">
            <v>4411</v>
          </cell>
          <cell r="BS61">
            <v>9480</v>
          </cell>
          <cell r="BT61">
            <v>1556</v>
          </cell>
          <cell r="BU61">
            <v>2587</v>
          </cell>
          <cell r="BV61">
            <v>5094547</v>
          </cell>
          <cell r="BW61">
            <v>6796921</v>
          </cell>
          <cell r="BX61">
            <v>42075</v>
          </cell>
          <cell r="BY61">
            <v>64649</v>
          </cell>
          <cell r="BZ61">
            <v>8048684</v>
          </cell>
          <cell r="CA61">
            <v>9748734</v>
          </cell>
          <cell r="CB61" t="str">
            <v>YES</v>
          </cell>
          <cell r="CC61">
            <v>1</v>
          </cell>
          <cell r="CD61">
            <v>3</v>
          </cell>
          <cell r="CE61">
            <v>3</v>
          </cell>
        </row>
        <row r="62">
          <cell r="A62" t="str">
            <v>2593420</v>
          </cell>
          <cell r="B62" t="str">
            <v>Euclid Hospital</v>
          </cell>
          <cell r="C62">
            <v>41275</v>
          </cell>
          <cell r="D62">
            <v>41639</v>
          </cell>
          <cell r="E62">
            <v>6846178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105858935</v>
          </cell>
          <cell r="L62">
            <v>66741264</v>
          </cell>
          <cell r="M62">
            <v>29835091</v>
          </cell>
          <cell r="N62">
            <v>40544</v>
          </cell>
          <cell r="O62">
            <v>2064</v>
          </cell>
          <cell r="P62">
            <v>6593</v>
          </cell>
          <cell r="Q62">
            <v>304</v>
          </cell>
          <cell r="R62">
            <v>92808</v>
          </cell>
          <cell r="S62">
            <v>4657</v>
          </cell>
          <cell r="T62">
            <v>73569</v>
          </cell>
          <cell r="U62">
            <v>14044915</v>
          </cell>
          <cell r="V62">
            <v>313724</v>
          </cell>
          <cell r="W62">
            <v>15973019</v>
          </cell>
          <cell r="X62">
            <v>3</v>
          </cell>
          <cell r="Y62">
            <v>488</v>
          </cell>
          <cell r="Z62">
            <v>63</v>
          </cell>
          <cell r="AA62">
            <v>5780</v>
          </cell>
          <cell r="AB62">
            <v>4870336</v>
          </cell>
          <cell r="AC62">
            <v>4349866</v>
          </cell>
          <cell r="AD62">
            <v>7407483</v>
          </cell>
          <cell r="AE62">
            <v>12457696</v>
          </cell>
          <cell r="AF62">
            <v>196</v>
          </cell>
          <cell r="AG62">
            <v>195</v>
          </cell>
          <cell r="AH62">
            <v>2772</v>
          </cell>
          <cell r="AI62">
            <v>5475</v>
          </cell>
          <cell r="AJ62">
            <v>-56.779999999998836</v>
          </cell>
          <cell r="AK62">
            <v>-474980.35999999847</v>
          </cell>
          <cell r="AL62">
            <v>7226.0599999999831</v>
          </cell>
          <cell r="AM62">
            <v>-1918463.8499999978</v>
          </cell>
          <cell r="AN62">
            <v>1439986</v>
          </cell>
          <cell r="AO62">
            <v>1154981.3400000001</v>
          </cell>
          <cell r="AP62">
            <v>1164393</v>
          </cell>
          <cell r="AQ62">
            <v>1741458.2</v>
          </cell>
          <cell r="AR62">
            <v>21926.78</v>
          </cell>
          <cell r="AS62">
            <v>4897051.3599999985</v>
          </cell>
          <cell r="AT62">
            <v>60387.940000000017</v>
          </cell>
          <cell r="AU62">
            <v>4670376.8499999978</v>
          </cell>
          <cell r="AV62">
            <v>3</v>
          </cell>
          <cell r="AW62">
            <v>444</v>
          </cell>
          <cell r="AX62">
            <v>41</v>
          </cell>
          <cell r="AY62">
            <v>3829</v>
          </cell>
          <cell r="AZ62">
            <v>0</v>
          </cell>
          <cell r="BA62">
            <v>86952.66</v>
          </cell>
          <cell r="BB62">
            <v>0</v>
          </cell>
          <cell r="BC62">
            <v>139285.79999999999</v>
          </cell>
          <cell r="BD62">
            <v>176</v>
          </cell>
          <cell r="BE62">
            <v>178</v>
          </cell>
          <cell r="BF62">
            <v>1556</v>
          </cell>
          <cell r="BG62">
            <v>3687</v>
          </cell>
          <cell r="BH62">
            <v>0</v>
          </cell>
          <cell r="BI62">
            <v>3155807</v>
          </cell>
          <cell r="BJ62">
            <v>1132549</v>
          </cell>
          <cell r="BK62">
            <v>3201679</v>
          </cell>
          <cell r="BL62">
            <v>1003904</v>
          </cell>
          <cell r="BM62">
            <v>442192.15</v>
          </cell>
          <cell r="BN62">
            <v>1151031.1499999999</v>
          </cell>
          <cell r="BO62">
            <v>0</v>
          </cell>
          <cell r="BP62">
            <v>0</v>
          </cell>
          <cell r="BQ62">
            <v>0</v>
          </cell>
          <cell r="BR62">
            <v>1971</v>
          </cell>
          <cell r="BS62">
            <v>16467</v>
          </cell>
          <cell r="BT62">
            <v>395</v>
          </cell>
          <cell r="BU62">
            <v>2643</v>
          </cell>
          <cell r="BV62">
            <v>2994349</v>
          </cell>
          <cell r="BW62">
            <v>3014832</v>
          </cell>
          <cell r="BX62">
            <v>14178</v>
          </cell>
          <cell r="BY62">
            <v>34375</v>
          </cell>
          <cell r="BZ62">
            <v>4019283</v>
          </cell>
          <cell r="CA62">
            <v>4793614</v>
          </cell>
          <cell r="CB62" t="str">
            <v>YES</v>
          </cell>
          <cell r="CC62">
            <v>1</v>
          </cell>
          <cell r="CD62">
            <v>2</v>
          </cell>
          <cell r="CE62">
            <v>2</v>
          </cell>
        </row>
        <row r="63">
          <cell r="A63" t="str">
            <v>4939179</v>
          </cell>
          <cell r="B63" t="str">
            <v>Fairfield Medical Center</v>
          </cell>
          <cell r="C63">
            <v>41275</v>
          </cell>
          <cell r="D63">
            <v>41639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196664188</v>
          </cell>
          <cell r="L63">
            <v>95677507</v>
          </cell>
          <cell r="M63">
            <v>89679345</v>
          </cell>
          <cell r="N63">
            <v>47545</v>
          </cell>
          <cell r="O63">
            <v>1573</v>
          </cell>
          <cell r="P63">
            <v>10737</v>
          </cell>
          <cell r="Q63">
            <v>443</v>
          </cell>
          <cell r="R63">
            <v>258144</v>
          </cell>
          <cell r="S63">
            <v>6174</v>
          </cell>
          <cell r="T63">
            <v>1701846</v>
          </cell>
          <cell r="U63">
            <v>15675975</v>
          </cell>
          <cell r="V63">
            <v>3565779</v>
          </cell>
          <cell r="W63">
            <v>18858968</v>
          </cell>
          <cell r="X63">
            <v>71</v>
          </cell>
          <cell r="Y63">
            <v>568</v>
          </cell>
          <cell r="Z63">
            <v>1139</v>
          </cell>
          <cell r="AA63">
            <v>5038</v>
          </cell>
          <cell r="AB63">
            <v>3633755</v>
          </cell>
          <cell r="AC63">
            <v>3070271</v>
          </cell>
          <cell r="AD63">
            <v>6495661</v>
          </cell>
          <cell r="AE63">
            <v>8581710</v>
          </cell>
          <cell r="AF63">
            <v>199</v>
          </cell>
          <cell r="AG63">
            <v>204</v>
          </cell>
          <cell r="AH63">
            <v>3599</v>
          </cell>
          <cell r="AI63">
            <v>5318</v>
          </cell>
          <cell r="AJ63">
            <v>57336</v>
          </cell>
          <cell r="AK63">
            <v>4525701</v>
          </cell>
          <cell r="AL63">
            <v>-360513</v>
          </cell>
          <cell r="AM63">
            <v>254731</v>
          </cell>
          <cell r="AN63">
            <v>1491399</v>
          </cell>
          <cell r="AO63">
            <v>1280374</v>
          </cell>
          <cell r="AP63">
            <v>1818216</v>
          </cell>
          <cell r="AQ63">
            <v>1973571</v>
          </cell>
          <cell r="AR63">
            <v>666697</v>
          </cell>
          <cell r="AS63">
            <v>2302686</v>
          </cell>
          <cell r="AT63">
            <v>1284699</v>
          </cell>
          <cell r="AU63">
            <v>5154749</v>
          </cell>
          <cell r="AV63">
            <v>68</v>
          </cell>
          <cell r="AW63">
            <v>497</v>
          </cell>
          <cell r="AX63">
            <v>519</v>
          </cell>
          <cell r="AY63">
            <v>2038</v>
          </cell>
          <cell r="AZ63">
            <v>0</v>
          </cell>
          <cell r="BA63">
            <v>79271</v>
          </cell>
          <cell r="BB63">
            <v>0</v>
          </cell>
          <cell r="BC63">
            <v>291788</v>
          </cell>
          <cell r="BD63">
            <v>174</v>
          </cell>
          <cell r="BE63">
            <v>177</v>
          </cell>
          <cell r="BF63">
            <v>1751</v>
          </cell>
          <cell r="BG63">
            <v>3378</v>
          </cell>
          <cell r="BH63">
            <v>0</v>
          </cell>
          <cell r="BI63">
            <v>3588406</v>
          </cell>
          <cell r="BJ63">
            <v>1120725</v>
          </cell>
          <cell r="BK63">
            <v>3065831</v>
          </cell>
          <cell r="BL63">
            <v>2223048</v>
          </cell>
          <cell r="BM63">
            <v>975976</v>
          </cell>
          <cell r="BN63">
            <v>3147438</v>
          </cell>
          <cell r="BO63">
            <v>0</v>
          </cell>
          <cell r="BP63">
            <v>0</v>
          </cell>
          <cell r="BQ63">
            <v>0</v>
          </cell>
          <cell r="BR63">
            <v>4202</v>
          </cell>
          <cell r="BS63">
            <v>12662</v>
          </cell>
          <cell r="BT63">
            <v>1643</v>
          </cell>
          <cell r="BU63">
            <v>3518</v>
          </cell>
          <cell r="BV63">
            <v>5662329</v>
          </cell>
          <cell r="BW63">
            <v>8688021</v>
          </cell>
          <cell r="BX63">
            <v>29502</v>
          </cell>
          <cell r="BY63">
            <v>71249</v>
          </cell>
          <cell r="BZ63">
            <v>8749435</v>
          </cell>
          <cell r="CA63">
            <v>12320082</v>
          </cell>
          <cell r="CB63" t="str">
            <v>YES</v>
          </cell>
          <cell r="CC63">
            <v>1</v>
          </cell>
          <cell r="CD63">
            <v>2</v>
          </cell>
          <cell r="CE63">
            <v>2</v>
          </cell>
        </row>
        <row r="64">
          <cell r="A64" t="str">
            <v>2633565</v>
          </cell>
          <cell r="B64" t="str">
            <v>Fairview Hospital</v>
          </cell>
          <cell r="C64">
            <v>41275</v>
          </cell>
          <cell r="D64">
            <v>41639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300552658</v>
          </cell>
          <cell r="L64">
            <v>170231692</v>
          </cell>
          <cell r="M64">
            <v>120200837</v>
          </cell>
          <cell r="N64">
            <v>111009</v>
          </cell>
          <cell r="O64">
            <v>5341</v>
          </cell>
          <cell r="P64">
            <v>24516</v>
          </cell>
          <cell r="Q64">
            <v>1005</v>
          </cell>
          <cell r="R64">
            <v>353575</v>
          </cell>
          <cell r="S64">
            <v>11334</v>
          </cell>
          <cell r="T64">
            <v>380147</v>
          </cell>
          <cell r="U64">
            <v>36691558</v>
          </cell>
          <cell r="V64">
            <v>1193420</v>
          </cell>
          <cell r="W64">
            <v>51794504</v>
          </cell>
          <cell r="X64">
            <v>27</v>
          </cell>
          <cell r="Y64">
            <v>1782</v>
          </cell>
          <cell r="Z64">
            <v>283</v>
          </cell>
          <cell r="AA64">
            <v>15947</v>
          </cell>
          <cell r="AB64">
            <v>10313163</v>
          </cell>
          <cell r="AC64">
            <v>10729497</v>
          </cell>
          <cell r="AD64">
            <v>15573505</v>
          </cell>
          <cell r="AE64">
            <v>23307133</v>
          </cell>
          <cell r="AF64">
            <v>444</v>
          </cell>
          <cell r="AG64">
            <v>491</v>
          </cell>
          <cell r="AH64">
            <v>5268</v>
          </cell>
          <cell r="AI64">
            <v>10045</v>
          </cell>
          <cell r="AJ64">
            <v>-5776</v>
          </cell>
          <cell r="AK64">
            <v>-2868532</v>
          </cell>
          <cell r="AL64">
            <v>-77065</v>
          </cell>
          <cell r="AM64">
            <v>-9926524</v>
          </cell>
          <cell r="AN64">
            <v>2834610</v>
          </cell>
          <cell r="AO64">
            <v>2778039</v>
          </cell>
          <cell r="AP64">
            <v>2771152</v>
          </cell>
          <cell r="AQ64">
            <v>3772262</v>
          </cell>
          <cell r="AR64">
            <v>123305</v>
          </cell>
          <cell r="AS64">
            <v>13592240</v>
          </cell>
          <cell r="AT64">
            <v>305107</v>
          </cell>
          <cell r="AU64">
            <v>19604900</v>
          </cell>
          <cell r="AV64">
            <v>27</v>
          </cell>
          <cell r="AW64">
            <v>1688</v>
          </cell>
          <cell r="AX64">
            <v>171</v>
          </cell>
          <cell r="AY64">
            <v>10590</v>
          </cell>
          <cell r="AZ64">
            <v>0</v>
          </cell>
          <cell r="BA64">
            <v>137132</v>
          </cell>
          <cell r="BB64">
            <v>0</v>
          </cell>
          <cell r="BC64">
            <v>261618</v>
          </cell>
          <cell r="BD64">
            <v>383</v>
          </cell>
          <cell r="BE64">
            <v>447</v>
          </cell>
          <cell r="BF64">
            <v>2645</v>
          </cell>
          <cell r="BG64">
            <v>6171</v>
          </cell>
          <cell r="BH64">
            <v>0</v>
          </cell>
          <cell r="BI64">
            <v>8226247</v>
          </cell>
          <cell r="BJ64">
            <v>2825889</v>
          </cell>
          <cell r="BK64">
            <v>9464851</v>
          </cell>
          <cell r="BL64">
            <v>3293268</v>
          </cell>
          <cell r="BM64">
            <v>1180755</v>
          </cell>
          <cell r="BN64">
            <v>3337042</v>
          </cell>
          <cell r="BO64">
            <v>0</v>
          </cell>
          <cell r="BP64">
            <v>0</v>
          </cell>
          <cell r="BQ64">
            <v>0</v>
          </cell>
          <cell r="BR64">
            <v>13813</v>
          </cell>
          <cell r="BS64">
            <v>27315</v>
          </cell>
          <cell r="BT64">
            <v>3621</v>
          </cell>
          <cell r="BU64">
            <v>6178</v>
          </cell>
          <cell r="BV64">
            <v>18235892</v>
          </cell>
          <cell r="BW64">
            <v>18916186</v>
          </cell>
          <cell r="BX64">
            <v>47941</v>
          </cell>
          <cell r="BY64">
            <v>68752</v>
          </cell>
          <cell r="BZ64">
            <v>12529922</v>
          </cell>
          <cell r="CA64">
            <v>14668887</v>
          </cell>
          <cell r="CB64" t="str">
            <v>YES</v>
          </cell>
          <cell r="CC64">
            <v>1</v>
          </cell>
          <cell r="CD64">
            <v>2</v>
          </cell>
          <cell r="CE64">
            <v>2</v>
          </cell>
        </row>
        <row r="65">
          <cell r="A65" t="str">
            <v>2675403</v>
          </cell>
          <cell r="B65" t="str">
            <v>Fayette County Memorial Hospital</v>
          </cell>
          <cell r="C65">
            <v>41275</v>
          </cell>
          <cell r="D65">
            <v>41639</v>
          </cell>
          <cell r="E65">
            <v>0</v>
          </cell>
          <cell r="F65">
            <v>2032540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43504417</v>
          </cell>
          <cell r="L65">
            <v>10027108</v>
          </cell>
          <cell r="M65">
            <v>27891253</v>
          </cell>
          <cell r="N65">
            <v>4050</v>
          </cell>
          <cell r="O65">
            <v>175</v>
          </cell>
          <cell r="P65">
            <v>903</v>
          </cell>
          <cell r="Q65">
            <v>50</v>
          </cell>
          <cell r="R65">
            <v>82023</v>
          </cell>
          <cell r="S65">
            <v>3145</v>
          </cell>
          <cell r="T65">
            <v>115046.3</v>
          </cell>
          <cell r="U65">
            <v>1928131.87</v>
          </cell>
          <cell r="V65">
            <v>411628.41</v>
          </cell>
          <cell r="W65">
            <v>7171644.5199999986</v>
          </cell>
          <cell r="X65">
            <v>6</v>
          </cell>
          <cell r="Y65">
            <v>100</v>
          </cell>
          <cell r="Z65">
            <v>263</v>
          </cell>
          <cell r="AA65">
            <v>5248</v>
          </cell>
          <cell r="AB65">
            <v>529473</v>
          </cell>
          <cell r="AC65">
            <v>58625</v>
          </cell>
          <cell r="AD65">
            <v>1969242.3399999999</v>
          </cell>
          <cell r="AE65">
            <v>665638.35</v>
          </cell>
          <cell r="AF65">
            <v>26</v>
          </cell>
          <cell r="AG65">
            <v>4</v>
          </cell>
          <cell r="AH65">
            <v>1318</v>
          </cell>
          <cell r="AI65">
            <v>728</v>
          </cell>
          <cell r="AJ65">
            <v>20654.519999999997</v>
          </cell>
          <cell r="AK65">
            <v>-1798</v>
          </cell>
          <cell r="AL65">
            <v>46593.679999999993</v>
          </cell>
          <cell r="AM65">
            <v>-1066269</v>
          </cell>
          <cell r="AN65">
            <v>292969</v>
          </cell>
          <cell r="AO65">
            <v>23522.91</v>
          </cell>
          <cell r="AP65">
            <v>529144</v>
          </cell>
          <cell r="AQ65">
            <v>57980</v>
          </cell>
          <cell r="AR65">
            <v>55249.48</v>
          </cell>
          <cell r="AS65">
            <v>1080966</v>
          </cell>
          <cell r="AT65">
            <v>69437.320000000007</v>
          </cell>
          <cell r="AU65">
            <v>2986204</v>
          </cell>
          <cell r="AV65">
            <v>5</v>
          </cell>
          <cell r="AW65">
            <v>85</v>
          </cell>
          <cell r="AX65">
            <v>84</v>
          </cell>
          <cell r="AY65">
            <v>2489</v>
          </cell>
          <cell r="AZ65">
            <v>0</v>
          </cell>
          <cell r="BA65">
            <v>985.09</v>
          </cell>
          <cell r="BB65">
            <v>0</v>
          </cell>
          <cell r="BC65">
            <v>117638</v>
          </cell>
          <cell r="BD65">
            <v>20</v>
          </cell>
          <cell r="BE65">
            <v>4</v>
          </cell>
          <cell r="BF65">
            <v>431</v>
          </cell>
          <cell r="BG65">
            <v>440</v>
          </cell>
          <cell r="BH65">
            <v>0</v>
          </cell>
          <cell r="BI65">
            <v>559586</v>
          </cell>
          <cell r="BJ65">
            <v>180368</v>
          </cell>
          <cell r="BK65">
            <v>441636</v>
          </cell>
          <cell r="BL65">
            <v>889238</v>
          </cell>
          <cell r="BM65">
            <v>632544</v>
          </cell>
          <cell r="BN65">
            <v>1179294</v>
          </cell>
          <cell r="BO65">
            <v>0</v>
          </cell>
          <cell r="BP65">
            <v>0</v>
          </cell>
          <cell r="BQ65">
            <v>0</v>
          </cell>
          <cell r="BR65">
            <v>268</v>
          </cell>
          <cell r="BS65">
            <v>1780</v>
          </cell>
          <cell r="BT65">
            <v>88</v>
          </cell>
          <cell r="BU65">
            <v>351</v>
          </cell>
          <cell r="BV65">
            <v>442080</v>
          </cell>
          <cell r="BW65">
            <v>779578</v>
          </cell>
          <cell r="BX65">
            <v>13774</v>
          </cell>
          <cell r="BY65">
            <v>25699</v>
          </cell>
          <cell r="BZ65">
            <v>2471222</v>
          </cell>
          <cell r="CA65">
            <v>3665547</v>
          </cell>
          <cell r="CB65" t="str">
            <v>YES</v>
          </cell>
          <cell r="CC65">
            <v>1</v>
          </cell>
          <cell r="CD65">
            <v>2</v>
          </cell>
          <cell r="CE65">
            <v>2</v>
          </cell>
        </row>
        <row r="66">
          <cell r="A66" t="str">
            <v>3293725</v>
          </cell>
          <cell r="B66" t="str">
            <v>Firelands Regional Medical Center</v>
          </cell>
          <cell r="C66">
            <v>41275</v>
          </cell>
          <cell r="D66">
            <v>41639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9094790</v>
          </cell>
          <cell r="J66">
            <v>0</v>
          </cell>
          <cell r="K66">
            <v>170758064</v>
          </cell>
          <cell r="L66">
            <v>76471337</v>
          </cell>
          <cell r="M66">
            <v>79353917</v>
          </cell>
          <cell r="N66">
            <v>46896</v>
          </cell>
          <cell r="O66">
            <v>1887</v>
          </cell>
          <cell r="P66">
            <v>9397</v>
          </cell>
          <cell r="Q66">
            <v>401</v>
          </cell>
          <cell r="R66">
            <v>286886</v>
          </cell>
          <cell r="S66">
            <v>4803</v>
          </cell>
          <cell r="T66">
            <v>1789469</v>
          </cell>
          <cell r="U66">
            <v>4883002</v>
          </cell>
          <cell r="V66">
            <v>2503063</v>
          </cell>
          <cell r="W66">
            <v>16104209</v>
          </cell>
          <cell r="X66">
            <v>89</v>
          </cell>
          <cell r="Y66">
            <v>368</v>
          </cell>
          <cell r="Z66">
            <v>749</v>
          </cell>
          <cell r="AA66">
            <v>9235</v>
          </cell>
          <cell r="AB66">
            <v>1860392</v>
          </cell>
          <cell r="AC66">
            <v>2559679</v>
          </cell>
          <cell r="AD66">
            <v>4027358</v>
          </cell>
          <cell r="AE66">
            <v>6809478</v>
          </cell>
          <cell r="AF66">
            <v>131</v>
          </cell>
          <cell r="AG66">
            <v>130</v>
          </cell>
          <cell r="AH66">
            <v>3475</v>
          </cell>
          <cell r="AI66">
            <v>7037</v>
          </cell>
          <cell r="AJ66">
            <v>-12031</v>
          </cell>
          <cell r="AK66">
            <v>1776919</v>
          </cell>
          <cell r="AL66">
            <v>58292</v>
          </cell>
          <cell r="AM66">
            <v>3020702</v>
          </cell>
          <cell r="AN66">
            <v>696251</v>
          </cell>
          <cell r="AO66">
            <v>787436</v>
          </cell>
          <cell r="AP66">
            <v>1073176</v>
          </cell>
          <cell r="AQ66">
            <v>1588193</v>
          </cell>
          <cell r="AR66">
            <v>708042</v>
          </cell>
          <cell r="AS66">
            <v>115582</v>
          </cell>
          <cell r="AT66">
            <v>676740</v>
          </cell>
          <cell r="AU66">
            <v>1103946</v>
          </cell>
          <cell r="AV66">
            <v>69</v>
          </cell>
          <cell r="AW66">
            <v>358</v>
          </cell>
          <cell r="AX66">
            <v>331</v>
          </cell>
          <cell r="AY66">
            <v>5158</v>
          </cell>
          <cell r="AZ66">
            <v>0</v>
          </cell>
          <cell r="BA66">
            <v>47479</v>
          </cell>
          <cell r="BB66">
            <v>0</v>
          </cell>
          <cell r="BC66">
            <v>148969</v>
          </cell>
          <cell r="BD66">
            <v>112</v>
          </cell>
          <cell r="BE66">
            <v>119</v>
          </cell>
          <cell r="BF66">
            <v>1366</v>
          </cell>
          <cell r="BG66">
            <v>3974</v>
          </cell>
          <cell r="BH66">
            <v>0</v>
          </cell>
          <cell r="BI66">
            <v>2882329</v>
          </cell>
          <cell r="BJ66">
            <v>1748707</v>
          </cell>
          <cell r="BK66">
            <v>3831510</v>
          </cell>
          <cell r="BL66">
            <v>1405405</v>
          </cell>
          <cell r="BM66">
            <v>552917</v>
          </cell>
          <cell r="BN66">
            <v>1587736</v>
          </cell>
          <cell r="BO66">
            <v>0</v>
          </cell>
          <cell r="BP66">
            <v>0</v>
          </cell>
          <cell r="BQ66">
            <v>0</v>
          </cell>
          <cell r="BR66">
            <v>3981</v>
          </cell>
          <cell r="BS66">
            <v>8042</v>
          </cell>
          <cell r="BT66">
            <v>1205</v>
          </cell>
          <cell r="BU66">
            <v>2070</v>
          </cell>
          <cell r="BV66">
            <v>4478793</v>
          </cell>
          <cell r="BW66">
            <v>5121718</v>
          </cell>
          <cell r="BX66">
            <v>20219</v>
          </cell>
          <cell r="BY66">
            <v>43685</v>
          </cell>
          <cell r="BZ66">
            <v>4739578</v>
          </cell>
          <cell r="CA66">
            <v>5516699</v>
          </cell>
          <cell r="CB66" t="str">
            <v>YES</v>
          </cell>
          <cell r="CC66">
            <v>1</v>
          </cell>
          <cell r="CD66">
            <v>2</v>
          </cell>
          <cell r="CE66">
            <v>2</v>
          </cell>
        </row>
        <row r="67">
          <cell r="A67" t="str">
            <v>2781502</v>
          </cell>
          <cell r="B67" t="str">
            <v>Fisher-Titus Medical Center</v>
          </cell>
          <cell r="C67">
            <v>41275</v>
          </cell>
          <cell r="D67">
            <v>41639</v>
          </cell>
          <cell r="E67">
            <v>6290000</v>
          </cell>
          <cell r="F67">
            <v>0</v>
          </cell>
          <cell r="G67">
            <v>0</v>
          </cell>
          <cell r="H67">
            <v>0</v>
          </cell>
          <cell r="I67">
            <v>2833321</v>
          </cell>
          <cell r="J67">
            <v>0</v>
          </cell>
          <cell r="K67">
            <v>101229859</v>
          </cell>
          <cell r="L67">
            <v>38597009</v>
          </cell>
          <cell r="M67">
            <v>48799194</v>
          </cell>
          <cell r="N67">
            <v>16342</v>
          </cell>
          <cell r="O67">
            <v>648</v>
          </cell>
          <cell r="P67">
            <v>4584</v>
          </cell>
          <cell r="Q67">
            <v>205</v>
          </cell>
          <cell r="R67">
            <v>124358</v>
          </cell>
          <cell r="S67">
            <v>3409</v>
          </cell>
          <cell r="T67">
            <v>94410</v>
          </cell>
          <cell r="U67">
            <v>3002436</v>
          </cell>
          <cell r="V67">
            <v>659127</v>
          </cell>
          <cell r="W67">
            <v>11176287</v>
          </cell>
          <cell r="X67">
            <v>10</v>
          </cell>
          <cell r="Y67">
            <v>245</v>
          </cell>
          <cell r="Z67">
            <v>394</v>
          </cell>
          <cell r="AA67">
            <v>7396</v>
          </cell>
          <cell r="AB67">
            <v>433295</v>
          </cell>
          <cell r="AC67">
            <v>1193082</v>
          </cell>
          <cell r="AD67">
            <v>1215930</v>
          </cell>
          <cell r="AE67">
            <v>3876893</v>
          </cell>
          <cell r="AF67">
            <v>32</v>
          </cell>
          <cell r="AG67">
            <v>92</v>
          </cell>
          <cell r="AH67">
            <v>962</v>
          </cell>
          <cell r="AI67">
            <v>3670</v>
          </cell>
          <cell r="AJ67">
            <v>-9117</v>
          </cell>
          <cell r="AK67">
            <v>-496211</v>
          </cell>
          <cell r="AL67">
            <v>-108441</v>
          </cell>
          <cell r="AM67">
            <v>-3366743</v>
          </cell>
          <cell r="AN67">
            <v>245885</v>
          </cell>
          <cell r="AO67">
            <v>613729</v>
          </cell>
          <cell r="AP67">
            <v>400450</v>
          </cell>
          <cell r="AQ67">
            <v>1076895</v>
          </cell>
          <cell r="AR67">
            <v>67634</v>
          </cell>
          <cell r="AS67">
            <v>2253321</v>
          </cell>
          <cell r="AT67">
            <v>333802</v>
          </cell>
          <cell r="AU67">
            <v>6960229</v>
          </cell>
          <cell r="AV67">
            <v>10</v>
          </cell>
          <cell r="AW67">
            <v>240</v>
          </cell>
          <cell r="AX67">
            <v>184</v>
          </cell>
          <cell r="AY67">
            <v>4112</v>
          </cell>
          <cell r="AZ67">
            <v>0</v>
          </cell>
          <cell r="BA67">
            <v>65369</v>
          </cell>
          <cell r="BB67">
            <v>0</v>
          </cell>
          <cell r="BC67">
            <v>215579</v>
          </cell>
          <cell r="BD67">
            <v>29</v>
          </cell>
          <cell r="BE67">
            <v>82</v>
          </cell>
          <cell r="BF67">
            <v>483</v>
          </cell>
          <cell r="BG67">
            <v>2180</v>
          </cell>
          <cell r="BH67">
            <v>0</v>
          </cell>
          <cell r="BI67">
            <v>1396002</v>
          </cell>
          <cell r="BJ67">
            <v>1136737.48</v>
          </cell>
          <cell r="BK67">
            <v>1972033.48</v>
          </cell>
          <cell r="BL67">
            <v>1335523</v>
          </cell>
          <cell r="BM67">
            <v>365441.26</v>
          </cell>
          <cell r="BN67">
            <v>1123352.26</v>
          </cell>
          <cell r="BO67">
            <v>0</v>
          </cell>
          <cell r="BP67">
            <v>0</v>
          </cell>
          <cell r="BQ67">
            <v>0</v>
          </cell>
          <cell r="BR67">
            <v>1821</v>
          </cell>
          <cell r="BS67">
            <v>3351</v>
          </cell>
          <cell r="BT67">
            <v>776</v>
          </cell>
          <cell r="BU67">
            <v>1160</v>
          </cell>
          <cell r="BV67">
            <v>2839421.7</v>
          </cell>
          <cell r="BW67">
            <v>3097731</v>
          </cell>
          <cell r="BX67">
            <v>17055</v>
          </cell>
          <cell r="BY67">
            <v>27198</v>
          </cell>
          <cell r="BZ67">
            <v>6467694</v>
          </cell>
          <cell r="CA67">
            <v>8434150</v>
          </cell>
          <cell r="CB67" t="str">
            <v>YES</v>
          </cell>
          <cell r="CC67">
            <v>1</v>
          </cell>
          <cell r="CD67">
            <v>2</v>
          </cell>
          <cell r="CE67">
            <v>2</v>
          </cell>
        </row>
        <row r="68">
          <cell r="A68" t="str">
            <v>2834339</v>
          </cell>
          <cell r="B68" t="str">
            <v>Flower Hospital</v>
          </cell>
          <cell r="C68">
            <v>41275</v>
          </cell>
          <cell r="D68">
            <v>41639</v>
          </cell>
          <cell r="E68">
            <v>17050621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197485917</v>
          </cell>
          <cell r="L68">
            <v>91680268</v>
          </cell>
          <cell r="M68">
            <v>84508445</v>
          </cell>
          <cell r="N68">
            <v>59037</v>
          </cell>
          <cell r="O68">
            <v>2775</v>
          </cell>
          <cell r="P68">
            <v>11191</v>
          </cell>
          <cell r="Q68">
            <v>498</v>
          </cell>
          <cell r="R68">
            <v>123857</v>
          </cell>
          <cell r="S68">
            <v>2514</v>
          </cell>
          <cell r="T68">
            <v>1260736</v>
          </cell>
          <cell r="U68">
            <v>17974870</v>
          </cell>
          <cell r="V68">
            <v>1065500</v>
          </cell>
          <cell r="W68">
            <v>20214687</v>
          </cell>
          <cell r="X68">
            <v>45</v>
          </cell>
          <cell r="Y68">
            <v>550</v>
          </cell>
          <cell r="Z68">
            <v>209</v>
          </cell>
          <cell r="AA68">
            <v>4993</v>
          </cell>
          <cell r="AB68">
            <v>8452647</v>
          </cell>
          <cell r="AC68">
            <v>4609220</v>
          </cell>
          <cell r="AD68">
            <v>5247739</v>
          </cell>
          <cell r="AE68">
            <v>8575712</v>
          </cell>
          <cell r="AF68">
            <v>380</v>
          </cell>
          <cell r="AG68">
            <v>199</v>
          </cell>
          <cell r="AH68">
            <v>1662</v>
          </cell>
          <cell r="AI68">
            <v>4233</v>
          </cell>
          <cell r="AJ68">
            <v>-179276</v>
          </cell>
          <cell r="AK68">
            <v>-1312312</v>
          </cell>
          <cell r="AL68">
            <v>-135378</v>
          </cell>
          <cell r="AM68">
            <v>-2542182</v>
          </cell>
          <cell r="AN68">
            <v>1846049</v>
          </cell>
          <cell r="AO68">
            <v>967081</v>
          </cell>
          <cell r="AP68">
            <v>903898</v>
          </cell>
          <cell r="AQ68">
            <v>1317031</v>
          </cell>
          <cell r="AR68">
            <v>465362</v>
          </cell>
          <cell r="AS68">
            <v>5248525</v>
          </cell>
          <cell r="AT68">
            <v>288887</v>
          </cell>
          <cell r="AU68">
            <v>5751812</v>
          </cell>
          <cell r="AV68">
            <v>40</v>
          </cell>
          <cell r="AW68">
            <v>517</v>
          </cell>
          <cell r="AX68">
            <v>151</v>
          </cell>
          <cell r="AY68">
            <v>3475</v>
          </cell>
          <cell r="AZ68">
            <v>0</v>
          </cell>
          <cell r="BA68">
            <v>55882</v>
          </cell>
          <cell r="BB68">
            <v>0</v>
          </cell>
          <cell r="BC68">
            <v>385004</v>
          </cell>
          <cell r="BD68">
            <v>303</v>
          </cell>
          <cell r="BE68">
            <v>181</v>
          </cell>
          <cell r="BF68">
            <v>845</v>
          </cell>
          <cell r="BG68">
            <v>2077</v>
          </cell>
          <cell r="BH68">
            <v>0</v>
          </cell>
          <cell r="BI68">
            <v>3614814</v>
          </cell>
          <cell r="BJ68">
            <v>2170187</v>
          </cell>
          <cell r="BK68">
            <v>5027471</v>
          </cell>
          <cell r="BL68">
            <v>2057275</v>
          </cell>
          <cell r="BM68">
            <v>811266</v>
          </cell>
          <cell r="BN68">
            <v>2211418</v>
          </cell>
          <cell r="BO68">
            <v>0</v>
          </cell>
          <cell r="BP68">
            <v>0</v>
          </cell>
          <cell r="BQ68">
            <v>25225</v>
          </cell>
          <cell r="BR68">
            <v>6464</v>
          </cell>
          <cell r="BS68">
            <v>19921</v>
          </cell>
          <cell r="BT68">
            <v>1511</v>
          </cell>
          <cell r="BU68">
            <v>4164</v>
          </cell>
          <cell r="BV68">
            <v>6618437.1600000001</v>
          </cell>
          <cell r="BW68">
            <v>7397157</v>
          </cell>
          <cell r="BX68">
            <v>13506</v>
          </cell>
          <cell r="BY68">
            <v>49106</v>
          </cell>
          <cell r="BZ68">
            <v>6104230</v>
          </cell>
          <cell r="CA68">
            <v>6399603</v>
          </cell>
          <cell r="CB68" t="str">
            <v>YES</v>
          </cell>
          <cell r="CC68">
            <v>1</v>
          </cell>
          <cell r="CD68">
            <v>2</v>
          </cell>
          <cell r="CE68">
            <v>2</v>
          </cell>
        </row>
        <row r="69">
          <cell r="A69" t="str">
            <v>2875330</v>
          </cell>
          <cell r="B69" t="str">
            <v>Fort Hamilton Hospital</v>
          </cell>
          <cell r="C69">
            <v>41275</v>
          </cell>
          <cell r="D69">
            <v>41639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78409329</v>
          </cell>
          <cell r="L69">
            <v>52207154</v>
          </cell>
          <cell r="M69">
            <v>23759845</v>
          </cell>
          <cell r="N69">
            <v>36198</v>
          </cell>
          <cell r="O69">
            <v>2881</v>
          </cell>
          <cell r="P69">
            <v>8627</v>
          </cell>
          <cell r="Q69">
            <v>653</v>
          </cell>
          <cell r="R69">
            <v>104253</v>
          </cell>
          <cell r="S69">
            <v>3929</v>
          </cell>
          <cell r="T69">
            <v>1753945.72</v>
          </cell>
          <cell r="U69">
            <v>34788677.800000004</v>
          </cell>
          <cell r="V69">
            <v>1435087.84</v>
          </cell>
          <cell r="W69">
            <v>29794245.930000003</v>
          </cell>
          <cell r="X69">
            <v>60</v>
          </cell>
          <cell r="Y69">
            <v>1064</v>
          </cell>
          <cell r="Z69">
            <v>420</v>
          </cell>
          <cell r="AA69">
            <v>8617</v>
          </cell>
          <cell r="AB69">
            <v>10629160.060000001</v>
          </cell>
          <cell r="AC69">
            <v>4429512.62</v>
          </cell>
          <cell r="AD69">
            <v>16777430.370000001</v>
          </cell>
          <cell r="AE69">
            <v>9008220.8100000005</v>
          </cell>
          <cell r="AF69">
            <v>497</v>
          </cell>
          <cell r="AG69">
            <v>217</v>
          </cell>
          <cell r="AH69">
            <v>6624</v>
          </cell>
          <cell r="AI69">
            <v>3544</v>
          </cell>
          <cell r="AJ69">
            <v>-68397</v>
          </cell>
          <cell r="AK69">
            <v>-2685540</v>
          </cell>
          <cell r="AL69">
            <v>-98893</v>
          </cell>
          <cell r="AM69">
            <v>-2893187</v>
          </cell>
          <cell r="AN69">
            <v>2085316</v>
          </cell>
          <cell r="AO69">
            <v>824802</v>
          </cell>
          <cell r="AP69">
            <v>1567140</v>
          </cell>
          <cell r="AQ69">
            <v>804735</v>
          </cell>
          <cell r="AR69">
            <v>437766</v>
          </cell>
          <cell r="AS69">
            <v>9415992</v>
          </cell>
          <cell r="AT69">
            <v>271249</v>
          </cell>
          <cell r="AU69">
            <v>6165722</v>
          </cell>
          <cell r="AV69">
            <v>53</v>
          </cell>
          <cell r="AW69">
            <v>945</v>
          </cell>
          <cell r="AX69">
            <v>222</v>
          </cell>
          <cell r="AY69">
            <v>4560</v>
          </cell>
          <cell r="AZ69">
            <v>38</v>
          </cell>
          <cell r="BA69">
            <v>25538</v>
          </cell>
          <cell r="BB69">
            <v>-2127</v>
          </cell>
          <cell r="BC69">
            <v>40773</v>
          </cell>
          <cell r="BD69">
            <v>390</v>
          </cell>
          <cell r="BE69">
            <v>203</v>
          </cell>
          <cell r="BF69">
            <v>3752</v>
          </cell>
          <cell r="BG69">
            <v>2524</v>
          </cell>
          <cell r="BH69">
            <v>0</v>
          </cell>
          <cell r="BI69">
            <v>4076144</v>
          </cell>
          <cell r="BJ69">
            <v>1254065.5900000001</v>
          </cell>
          <cell r="BK69">
            <v>4506629.59</v>
          </cell>
          <cell r="BL69">
            <v>1112969</v>
          </cell>
          <cell r="BM69">
            <v>330363.68</v>
          </cell>
          <cell r="BN69">
            <v>1512855.68</v>
          </cell>
          <cell r="BO69">
            <v>0</v>
          </cell>
          <cell r="BP69">
            <v>0</v>
          </cell>
          <cell r="BQ69">
            <v>0</v>
          </cell>
          <cell r="BR69">
            <v>5371</v>
          </cell>
          <cell r="BS69">
            <v>12343</v>
          </cell>
          <cell r="BT69">
            <v>1612</v>
          </cell>
          <cell r="BU69">
            <v>3127</v>
          </cell>
          <cell r="BV69">
            <v>6890352.2999999998</v>
          </cell>
          <cell r="BW69">
            <v>7626610</v>
          </cell>
          <cell r="BX69">
            <v>18287</v>
          </cell>
          <cell r="BY69">
            <v>32457</v>
          </cell>
          <cell r="BZ69">
            <v>4788530.3899999997</v>
          </cell>
          <cell r="CA69">
            <v>5116179</v>
          </cell>
          <cell r="CB69" t="str">
            <v>YES</v>
          </cell>
          <cell r="CC69">
            <v>1</v>
          </cell>
          <cell r="CD69">
            <v>2</v>
          </cell>
          <cell r="CE69">
            <v>2</v>
          </cell>
        </row>
        <row r="70">
          <cell r="A70" t="str">
            <v>2888924</v>
          </cell>
          <cell r="B70" t="str">
            <v>Fostoria Community Hospital</v>
          </cell>
          <cell r="C70">
            <v>41275</v>
          </cell>
          <cell r="D70">
            <v>41639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29813616</v>
          </cell>
          <cell r="L70">
            <v>7082318</v>
          </cell>
          <cell r="M70">
            <v>20434508</v>
          </cell>
          <cell r="N70">
            <v>3207</v>
          </cell>
          <cell r="O70">
            <v>74</v>
          </cell>
          <cell r="P70">
            <v>857</v>
          </cell>
          <cell r="Q70">
            <v>27</v>
          </cell>
          <cell r="R70">
            <v>55301</v>
          </cell>
          <cell r="S70">
            <v>1379</v>
          </cell>
          <cell r="T70">
            <v>27238</v>
          </cell>
          <cell r="U70">
            <v>616807</v>
          </cell>
          <cell r="V70">
            <v>316255.59999999998</v>
          </cell>
          <cell r="W70">
            <v>4318251.99</v>
          </cell>
          <cell r="X70">
            <v>2</v>
          </cell>
          <cell r="Y70">
            <v>34</v>
          </cell>
          <cell r="Z70">
            <v>100</v>
          </cell>
          <cell r="AA70">
            <v>3418</v>
          </cell>
          <cell r="AB70">
            <v>45523</v>
          </cell>
          <cell r="AC70">
            <v>283587</v>
          </cell>
          <cell r="AD70">
            <v>1124041.5</v>
          </cell>
          <cell r="AE70">
            <v>2738312.5</v>
          </cell>
          <cell r="AF70">
            <v>6</v>
          </cell>
          <cell r="AG70">
            <v>26</v>
          </cell>
          <cell r="AH70">
            <v>677</v>
          </cell>
          <cell r="AI70">
            <v>2356</v>
          </cell>
          <cell r="AJ70">
            <v>2953</v>
          </cell>
          <cell r="AK70">
            <v>-81901</v>
          </cell>
          <cell r="AL70">
            <v>-16482</v>
          </cell>
          <cell r="AM70">
            <v>-1300017</v>
          </cell>
          <cell r="AN70">
            <v>18095</v>
          </cell>
          <cell r="AO70">
            <v>126154</v>
          </cell>
          <cell r="AP70">
            <v>294497</v>
          </cell>
          <cell r="AQ70">
            <v>630631</v>
          </cell>
          <cell r="AR70">
            <v>5934</v>
          </cell>
          <cell r="AS70">
            <v>351640</v>
          </cell>
          <cell r="AT70">
            <v>108428</v>
          </cell>
          <cell r="AU70">
            <v>2472322</v>
          </cell>
          <cell r="AV70">
            <v>2</v>
          </cell>
          <cell r="AW70">
            <v>32</v>
          </cell>
          <cell r="AX70">
            <v>50</v>
          </cell>
          <cell r="AY70">
            <v>1843</v>
          </cell>
          <cell r="AZ70">
            <v>0</v>
          </cell>
          <cell r="BA70">
            <v>2327</v>
          </cell>
          <cell r="BB70">
            <v>0</v>
          </cell>
          <cell r="BC70">
            <v>110631</v>
          </cell>
          <cell r="BD70">
            <v>6</v>
          </cell>
          <cell r="BE70">
            <v>24</v>
          </cell>
          <cell r="BF70">
            <v>305</v>
          </cell>
          <cell r="BG70">
            <v>1353</v>
          </cell>
          <cell r="BH70">
            <v>0</v>
          </cell>
          <cell r="BI70">
            <v>170148</v>
          </cell>
          <cell r="BJ70">
            <v>248857</v>
          </cell>
          <cell r="BK70">
            <v>345112</v>
          </cell>
          <cell r="BL70">
            <v>789913</v>
          </cell>
          <cell r="BM70">
            <v>356545</v>
          </cell>
          <cell r="BN70">
            <v>863778</v>
          </cell>
          <cell r="BO70">
            <v>0</v>
          </cell>
          <cell r="BP70">
            <v>0</v>
          </cell>
          <cell r="BQ70">
            <v>715</v>
          </cell>
          <cell r="BR70">
            <v>202</v>
          </cell>
          <cell r="BS70">
            <v>543</v>
          </cell>
          <cell r="BT70">
            <v>37</v>
          </cell>
          <cell r="BU70">
            <v>162</v>
          </cell>
          <cell r="BV70">
            <v>389418</v>
          </cell>
          <cell r="BW70">
            <v>468883</v>
          </cell>
          <cell r="BX70">
            <v>10095</v>
          </cell>
          <cell r="BY70">
            <v>15336</v>
          </cell>
          <cell r="BZ70">
            <v>2857098</v>
          </cell>
          <cell r="CA70">
            <v>3536212</v>
          </cell>
          <cell r="CB70" t="str">
            <v>YES</v>
          </cell>
          <cell r="CC70">
            <v>1</v>
          </cell>
          <cell r="CD70">
            <v>2</v>
          </cell>
          <cell r="CE70">
            <v>2</v>
          </cell>
        </row>
        <row r="71">
          <cell r="A71" t="str">
            <v>2077729</v>
          </cell>
          <cell r="B71" t="str">
            <v>Fulton County Health Center</v>
          </cell>
          <cell r="C71">
            <v>41275</v>
          </cell>
          <cell r="D71">
            <v>41639</v>
          </cell>
          <cell r="E71">
            <v>6196343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58622589</v>
          </cell>
          <cell r="L71">
            <v>16848453</v>
          </cell>
          <cell r="M71">
            <v>31584380</v>
          </cell>
          <cell r="N71">
            <v>6286</v>
          </cell>
          <cell r="O71">
            <v>143</v>
          </cell>
          <cell r="P71">
            <v>1830</v>
          </cell>
          <cell r="Q71">
            <v>59</v>
          </cell>
          <cell r="R71">
            <v>73973</v>
          </cell>
          <cell r="S71">
            <v>1346</v>
          </cell>
          <cell r="T71">
            <v>154155.43</v>
          </cell>
          <cell r="U71">
            <v>1146082.4100000001</v>
          </cell>
          <cell r="V71">
            <v>559205.34000000008</v>
          </cell>
          <cell r="W71">
            <v>5638245.9300000006</v>
          </cell>
          <cell r="X71">
            <v>11</v>
          </cell>
          <cell r="Y71">
            <v>89</v>
          </cell>
          <cell r="Z71">
            <v>358</v>
          </cell>
          <cell r="AA71">
            <v>3128</v>
          </cell>
          <cell r="AB71">
            <v>131423.17000000001</v>
          </cell>
          <cell r="AC71">
            <v>259456.71</v>
          </cell>
          <cell r="AD71">
            <v>853694.03999999992</v>
          </cell>
          <cell r="AE71">
            <v>2315936.7399999998</v>
          </cell>
          <cell r="AF71">
            <v>7</v>
          </cell>
          <cell r="AG71">
            <v>31</v>
          </cell>
          <cell r="AH71">
            <v>622</v>
          </cell>
          <cell r="AI71">
            <v>2342</v>
          </cell>
          <cell r="AJ71">
            <v>676.02000000000407</v>
          </cell>
          <cell r="AK71">
            <v>-22736.300000000978</v>
          </cell>
          <cell r="AL71">
            <v>-10444.889999999927</v>
          </cell>
          <cell r="AM71">
            <v>-588106.12000000523</v>
          </cell>
          <cell r="AN71">
            <v>82000</v>
          </cell>
          <cell r="AO71">
            <v>163879.44</v>
          </cell>
          <cell r="AP71">
            <v>333394</v>
          </cell>
          <cell r="AQ71">
            <v>624662.63000000035</v>
          </cell>
          <cell r="AR71">
            <v>104468.98</v>
          </cell>
          <cell r="AS71">
            <v>862845.30000000098</v>
          </cell>
          <cell r="AT71">
            <v>224136.88999999993</v>
          </cell>
          <cell r="AU71">
            <v>2926129.1200000052</v>
          </cell>
          <cell r="AV71">
            <v>11</v>
          </cell>
          <cell r="AW71">
            <v>87</v>
          </cell>
          <cell r="AX71">
            <v>166</v>
          </cell>
          <cell r="AY71">
            <v>1593</v>
          </cell>
          <cell r="AZ71">
            <v>0</v>
          </cell>
          <cell r="BA71">
            <v>30546.560000000001</v>
          </cell>
          <cell r="BB71">
            <v>819</v>
          </cell>
          <cell r="BC71">
            <v>228329.36999999968</v>
          </cell>
          <cell r="BD71">
            <v>6</v>
          </cell>
          <cell r="BE71">
            <v>30</v>
          </cell>
          <cell r="BF71">
            <v>274</v>
          </cell>
          <cell r="BG71">
            <v>1581</v>
          </cell>
          <cell r="BH71">
            <v>0</v>
          </cell>
          <cell r="BI71">
            <v>395736</v>
          </cell>
          <cell r="BJ71">
            <v>334988.74</v>
          </cell>
          <cell r="BK71">
            <v>588395.74</v>
          </cell>
          <cell r="BL71">
            <v>586946</v>
          </cell>
          <cell r="BM71">
            <v>130090.37999999999</v>
          </cell>
          <cell r="BN71">
            <v>387869.38</v>
          </cell>
          <cell r="BO71">
            <v>0</v>
          </cell>
          <cell r="BP71">
            <v>0</v>
          </cell>
          <cell r="BQ71">
            <v>0</v>
          </cell>
          <cell r="BR71">
            <v>734</v>
          </cell>
          <cell r="BS71">
            <v>1587</v>
          </cell>
          <cell r="BT71">
            <v>311</v>
          </cell>
          <cell r="BU71">
            <v>603</v>
          </cell>
          <cell r="BV71">
            <v>990559.34000000008</v>
          </cell>
          <cell r="BW71">
            <v>1780199</v>
          </cell>
          <cell r="BX71">
            <v>6961</v>
          </cell>
          <cell r="BY71">
            <v>22939</v>
          </cell>
          <cell r="BZ71">
            <v>1548725.8199999854</v>
          </cell>
          <cell r="CA71">
            <v>2908210</v>
          </cell>
          <cell r="CB71" t="str">
            <v>YES</v>
          </cell>
          <cell r="CC71">
            <v>1</v>
          </cell>
          <cell r="CD71">
            <v>2</v>
          </cell>
          <cell r="CE71">
            <v>2</v>
          </cell>
        </row>
        <row r="72">
          <cell r="A72" t="str">
            <v>3031507</v>
          </cell>
          <cell r="B72" t="str">
            <v>Galion Community Hospital</v>
          </cell>
          <cell r="C72">
            <v>41456</v>
          </cell>
          <cell r="D72">
            <v>41820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65139669</v>
          </cell>
          <cell r="L72">
            <v>18890558</v>
          </cell>
          <cell r="M72">
            <v>42922629</v>
          </cell>
          <cell r="N72">
            <v>8279</v>
          </cell>
          <cell r="O72">
            <v>231</v>
          </cell>
          <cell r="P72">
            <v>2108</v>
          </cell>
          <cell r="Q72">
            <v>67</v>
          </cell>
          <cell r="R72">
            <v>112519</v>
          </cell>
          <cell r="S72">
            <v>3042</v>
          </cell>
          <cell r="T72">
            <v>113856.24</v>
          </cell>
          <cell r="U72">
            <v>4010923.6</v>
          </cell>
          <cell r="V72">
            <v>401706.69447136857</v>
          </cell>
          <cell r="W72">
            <v>14445343.578334395</v>
          </cell>
          <cell r="X72">
            <v>12</v>
          </cell>
          <cell r="Y72">
            <v>247</v>
          </cell>
          <cell r="Z72">
            <v>308</v>
          </cell>
          <cell r="AA72">
            <v>9858</v>
          </cell>
          <cell r="AB72">
            <v>184553.59</v>
          </cell>
          <cell r="AC72">
            <v>568696.05000000005</v>
          </cell>
          <cell r="AD72">
            <v>714280.72125572851</v>
          </cell>
          <cell r="AE72">
            <v>3026843.5167466495</v>
          </cell>
          <cell r="AF72">
            <v>15</v>
          </cell>
          <cell r="AG72">
            <v>33</v>
          </cell>
          <cell r="AH72">
            <v>546</v>
          </cell>
          <cell r="AI72">
            <v>3375</v>
          </cell>
          <cell r="AJ72">
            <v>-10949.669999999998</v>
          </cell>
          <cell r="AK72">
            <v>-579415.10000000102</v>
          </cell>
          <cell r="AL72">
            <v>-71760.770000000426</v>
          </cell>
          <cell r="AM72">
            <v>-2791321.9699999867</v>
          </cell>
          <cell r="AN72">
            <v>93359</v>
          </cell>
          <cell r="AO72">
            <v>262517.95</v>
          </cell>
          <cell r="AP72">
            <v>218720</v>
          </cell>
          <cell r="AQ72">
            <v>699036.38000000024</v>
          </cell>
          <cell r="AR72">
            <v>73247.67</v>
          </cell>
          <cell r="AS72">
            <v>2547556.100000001</v>
          </cell>
          <cell r="AT72">
            <v>194939.77000000043</v>
          </cell>
          <cell r="AU72">
            <v>7322462.9699999867</v>
          </cell>
          <cell r="AV72">
            <v>12</v>
          </cell>
          <cell r="AW72">
            <v>235</v>
          </cell>
          <cell r="AX72">
            <v>119</v>
          </cell>
          <cell r="AY72">
            <v>4477</v>
          </cell>
          <cell r="AZ72">
            <v>0</v>
          </cell>
          <cell r="BA72">
            <v>14407.05</v>
          </cell>
          <cell r="BB72">
            <v>0</v>
          </cell>
          <cell r="BC72">
            <v>236909.61999999976</v>
          </cell>
          <cell r="BD72">
            <v>13</v>
          </cell>
          <cell r="BE72">
            <v>28</v>
          </cell>
          <cell r="BF72">
            <v>253</v>
          </cell>
          <cell r="BG72">
            <v>2031</v>
          </cell>
          <cell r="BH72">
            <v>0</v>
          </cell>
          <cell r="BI72">
            <v>483199</v>
          </cell>
          <cell r="BJ72">
            <v>287263.55</v>
          </cell>
          <cell r="BK72">
            <v>616693.55000000005</v>
          </cell>
          <cell r="BL72">
            <v>989248</v>
          </cell>
          <cell r="BM72">
            <v>272843.98</v>
          </cell>
          <cell r="BN72">
            <v>1029212.98</v>
          </cell>
          <cell r="BO72">
            <v>0</v>
          </cell>
          <cell r="BP72">
            <v>0</v>
          </cell>
          <cell r="BQ72">
            <v>0</v>
          </cell>
          <cell r="BR72">
            <v>1143</v>
          </cell>
          <cell r="BS72">
            <v>1535</v>
          </cell>
          <cell r="BT72">
            <v>471</v>
          </cell>
          <cell r="BU72">
            <v>562</v>
          </cell>
          <cell r="BV72">
            <v>1720607.9700000009</v>
          </cell>
          <cell r="BW72">
            <v>2375539</v>
          </cell>
          <cell r="BX72">
            <v>32592</v>
          </cell>
          <cell r="BY72">
            <v>43960</v>
          </cell>
          <cell r="BZ72">
            <v>4334156.5099998834</v>
          </cell>
          <cell r="CA72">
            <v>6098717</v>
          </cell>
          <cell r="CB72" t="str">
            <v>YES</v>
          </cell>
          <cell r="CC72">
            <v>1</v>
          </cell>
          <cell r="CD72">
            <v>2</v>
          </cell>
          <cell r="CE72">
            <v>2</v>
          </cell>
        </row>
        <row r="73">
          <cell r="A73" t="str">
            <v>0364430</v>
          </cell>
          <cell r="B73" t="str">
            <v>Genesis Healthcare System</v>
          </cell>
          <cell r="C73">
            <v>41275</v>
          </cell>
          <cell r="D73">
            <v>41639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13123336</v>
          </cell>
          <cell r="K73">
            <v>265679283</v>
          </cell>
          <cell r="L73">
            <v>132841246</v>
          </cell>
          <cell r="M73">
            <v>109788075</v>
          </cell>
          <cell r="N73">
            <v>72127</v>
          </cell>
          <cell r="O73">
            <v>3725</v>
          </cell>
          <cell r="P73">
            <v>16432</v>
          </cell>
          <cell r="Q73">
            <v>820</v>
          </cell>
          <cell r="R73">
            <v>382180</v>
          </cell>
          <cell r="S73">
            <v>12592</v>
          </cell>
          <cell r="T73">
            <v>1327986.858916139</v>
          </cell>
          <cell r="U73">
            <v>224931620.29000014</v>
          </cell>
          <cell r="V73">
            <v>1389825.4800000002</v>
          </cell>
          <cell r="W73">
            <v>293987050.41010088</v>
          </cell>
          <cell r="X73">
            <v>54</v>
          </cell>
          <cell r="Y73">
            <v>15424</v>
          </cell>
          <cell r="Z73">
            <v>491</v>
          </cell>
          <cell r="AA73">
            <v>337142</v>
          </cell>
          <cell r="AB73">
            <v>4939474.5720857214</v>
          </cell>
          <cell r="AC73">
            <v>9766177.25</v>
          </cell>
          <cell r="AD73">
            <v>6647444.9100000029</v>
          </cell>
          <cell r="AE73">
            <v>19972265.960000064</v>
          </cell>
          <cell r="AF73">
            <v>287</v>
          </cell>
          <cell r="AG73">
            <v>519</v>
          </cell>
          <cell r="AH73">
            <v>3697</v>
          </cell>
          <cell r="AI73">
            <v>15941</v>
          </cell>
          <cell r="AJ73">
            <v>61446.260000000184</v>
          </cell>
          <cell r="AK73">
            <v>-55415638.609998107</v>
          </cell>
          <cell r="AL73">
            <v>-39346.079999999842</v>
          </cell>
          <cell r="AM73">
            <v>-62996841.359995872</v>
          </cell>
          <cell r="AN73">
            <v>1690771</v>
          </cell>
          <cell r="AO73">
            <v>2741199.4299999997</v>
          </cell>
          <cell r="AP73">
            <v>1535675.56</v>
          </cell>
          <cell r="AQ73">
            <v>3363941.0100000026</v>
          </cell>
          <cell r="AR73">
            <v>385088.73999999982</v>
          </cell>
          <cell r="AS73">
            <v>134718618.60999811</v>
          </cell>
          <cell r="AT73">
            <v>404540.07999999984</v>
          </cell>
          <cell r="AU73">
            <v>136659874.35999587</v>
          </cell>
          <cell r="AV73">
            <v>48</v>
          </cell>
          <cell r="AW73">
            <v>6802</v>
          </cell>
          <cell r="AX73">
            <v>237</v>
          </cell>
          <cell r="AY73">
            <v>92348</v>
          </cell>
          <cell r="AZ73">
            <v>52</v>
          </cell>
          <cell r="BA73">
            <v>475902.5700000003</v>
          </cell>
          <cell r="BB73">
            <v>10796.44</v>
          </cell>
          <cell r="BC73">
            <v>1310474.9899999977</v>
          </cell>
          <cell r="BD73">
            <v>257</v>
          </cell>
          <cell r="BE73">
            <v>479</v>
          </cell>
          <cell r="BF73">
            <v>1618</v>
          </cell>
          <cell r="BG73">
            <v>8881</v>
          </cell>
          <cell r="BH73">
            <v>0</v>
          </cell>
          <cell r="BI73">
            <v>6212012</v>
          </cell>
          <cell r="BJ73">
            <v>3967005.93</v>
          </cell>
          <cell r="BK73">
            <v>8187207.9299999997</v>
          </cell>
          <cell r="BL73">
            <v>4727371</v>
          </cell>
          <cell r="BM73">
            <v>1052575</v>
          </cell>
          <cell r="BN73">
            <v>4413051</v>
          </cell>
          <cell r="BO73">
            <v>0</v>
          </cell>
          <cell r="BP73">
            <v>0</v>
          </cell>
          <cell r="BQ73">
            <v>0</v>
          </cell>
          <cell r="BR73">
            <v>10577</v>
          </cell>
          <cell r="BS73">
            <v>17763</v>
          </cell>
          <cell r="BT73">
            <v>2935</v>
          </cell>
          <cell r="BU73">
            <v>4456</v>
          </cell>
          <cell r="BV73">
            <v>11832547.060000015</v>
          </cell>
          <cell r="BW73">
            <v>16206125</v>
          </cell>
          <cell r="BX73">
            <v>73008</v>
          </cell>
          <cell r="BY73">
            <v>108496</v>
          </cell>
          <cell r="BZ73">
            <v>13521720.020000074</v>
          </cell>
          <cell r="CA73">
            <v>17955264</v>
          </cell>
          <cell r="CB73" t="str">
            <v>YES</v>
          </cell>
          <cell r="CC73">
            <v>1</v>
          </cell>
          <cell r="CD73">
            <v>2</v>
          </cell>
          <cell r="CE73">
            <v>2</v>
          </cell>
        </row>
        <row r="74">
          <cell r="A74" t="str">
            <v>3293485</v>
          </cell>
          <cell r="B74" t="str">
            <v>Good Samaritan Hospital</v>
          </cell>
          <cell r="C74">
            <v>41456</v>
          </cell>
          <cell r="D74">
            <v>41820</v>
          </cell>
          <cell r="E74">
            <v>0</v>
          </cell>
          <cell r="F74">
            <v>114471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452447306</v>
          </cell>
          <cell r="L74">
            <v>281103249</v>
          </cell>
          <cell r="M74">
            <v>161661570</v>
          </cell>
          <cell r="N74">
            <v>130952</v>
          </cell>
          <cell r="O74">
            <v>13399</v>
          </cell>
          <cell r="P74">
            <v>28550</v>
          </cell>
          <cell r="Q74">
            <v>2120</v>
          </cell>
          <cell r="R74">
            <v>267617</v>
          </cell>
          <cell r="S74">
            <v>10404</v>
          </cell>
          <cell r="T74">
            <v>6627717</v>
          </cell>
          <cell r="U74">
            <v>104404428</v>
          </cell>
          <cell r="V74">
            <v>5540409</v>
          </cell>
          <cell r="W74">
            <v>94375362</v>
          </cell>
          <cell r="X74">
            <v>178</v>
          </cell>
          <cell r="Y74">
            <v>2881</v>
          </cell>
          <cell r="Z74">
            <v>1123</v>
          </cell>
          <cell r="AA74">
            <v>21400</v>
          </cell>
          <cell r="AB74">
            <v>8118879</v>
          </cell>
          <cell r="AC74">
            <v>13460143</v>
          </cell>
          <cell r="AD74">
            <v>9906169</v>
          </cell>
          <cell r="AE74">
            <v>32645043</v>
          </cell>
          <cell r="AF74">
            <v>360</v>
          </cell>
          <cell r="AG74">
            <v>671</v>
          </cell>
          <cell r="AH74">
            <v>4260</v>
          </cell>
          <cell r="AI74">
            <v>16450</v>
          </cell>
          <cell r="AJ74">
            <v>236349.04000000004</v>
          </cell>
          <cell r="AK74">
            <v>-822490</v>
          </cell>
          <cell r="AL74">
            <v>200690.64</v>
          </cell>
          <cell r="AM74">
            <v>-239026</v>
          </cell>
          <cell r="AN74">
            <v>2303058</v>
          </cell>
          <cell r="AO74">
            <v>3719524</v>
          </cell>
          <cell r="AP74">
            <v>1906639</v>
          </cell>
          <cell r="AQ74">
            <v>5743885</v>
          </cell>
          <cell r="AR74">
            <v>1643953.96</v>
          </cell>
          <cell r="AS74">
            <v>29359014</v>
          </cell>
          <cell r="AT74">
            <v>966154.36</v>
          </cell>
          <cell r="AU74">
            <v>18964516</v>
          </cell>
          <cell r="AV74">
            <v>154</v>
          </cell>
          <cell r="AW74">
            <v>2636</v>
          </cell>
          <cell r="AX74">
            <v>608</v>
          </cell>
          <cell r="AY74">
            <v>13129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310</v>
          </cell>
          <cell r="BE74">
            <v>634</v>
          </cell>
          <cell r="BF74">
            <v>1768</v>
          </cell>
          <cell r="BG74">
            <v>10016</v>
          </cell>
          <cell r="BH74">
            <v>0</v>
          </cell>
          <cell r="BI74">
            <v>23644512</v>
          </cell>
          <cell r="BJ74">
            <v>10269430.869999999</v>
          </cell>
          <cell r="BK74">
            <v>28456924.869999997</v>
          </cell>
          <cell r="BL74">
            <v>6513325</v>
          </cell>
          <cell r="BM74">
            <v>1720714.07</v>
          </cell>
          <cell r="BN74">
            <v>6176609.0700000003</v>
          </cell>
          <cell r="BO74">
            <v>0</v>
          </cell>
          <cell r="BP74">
            <v>0</v>
          </cell>
          <cell r="BQ74">
            <v>0</v>
          </cell>
          <cell r="BR74">
            <v>21680</v>
          </cell>
          <cell r="BS74">
            <v>85312</v>
          </cell>
          <cell r="BT74">
            <v>5499</v>
          </cell>
          <cell r="BU74">
            <v>20118</v>
          </cell>
          <cell r="BV74">
            <v>30639294</v>
          </cell>
          <cell r="BW74">
            <v>34230234</v>
          </cell>
          <cell r="BX74">
            <v>42178</v>
          </cell>
          <cell r="BY74">
            <v>183040</v>
          </cell>
          <cell r="BZ74">
            <v>11460908</v>
          </cell>
          <cell r="CA74">
            <v>18445502</v>
          </cell>
          <cell r="CB74" t="str">
            <v>YES</v>
          </cell>
          <cell r="CC74">
            <v>1</v>
          </cell>
          <cell r="CD74">
            <v>2</v>
          </cell>
          <cell r="CE74">
            <v>2</v>
          </cell>
        </row>
        <row r="75">
          <cell r="A75" t="str">
            <v>3293565</v>
          </cell>
          <cell r="B75" t="str">
            <v>Good Samaritan Hospital - Dayton</v>
          </cell>
          <cell r="C75">
            <v>41275</v>
          </cell>
          <cell r="D75">
            <v>41639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299673726</v>
          </cell>
          <cell r="L75">
            <v>192651645</v>
          </cell>
          <cell r="M75">
            <v>96946207</v>
          </cell>
          <cell r="N75">
            <v>78089</v>
          </cell>
          <cell r="O75">
            <v>4470</v>
          </cell>
          <cell r="P75">
            <v>16328</v>
          </cell>
          <cell r="Q75">
            <v>966</v>
          </cell>
          <cell r="R75">
            <v>247435</v>
          </cell>
          <cell r="S75">
            <v>6991</v>
          </cell>
          <cell r="T75">
            <v>11494607</v>
          </cell>
          <cell r="U75">
            <v>98149645</v>
          </cell>
          <cell r="V75">
            <v>8689696</v>
          </cell>
          <cell r="W75">
            <v>89901346</v>
          </cell>
          <cell r="X75">
            <v>205</v>
          </cell>
          <cell r="Y75">
            <v>1749</v>
          </cell>
          <cell r="Z75">
            <v>1336</v>
          </cell>
          <cell r="AA75">
            <v>19630</v>
          </cell>
          <cell r="AB75">
            <v>16744507</v>
          </cell>
          <cell r="AC75">
            <v>7962148</v>
          </cell>
          <cell r="AD75">
            <v>33775167</v>
          </cell>
          <cell r="AE75">
            <v>14634193</v>
          </cell>
          <cell r="AF75">
            <v>443</v>
          </cell>
          <cell r="AG75">
            <v>215</v>
          </cell>
          <cell r="AH75">
            <v>9147</v>
          </cell>
          <cell r="AI75">
            <v>9133</v>
          </cell>
          <cell r="AJ75">
            <v>188679</v>
          </cell>
          <cell r="AK75">
            <v>2126496</v>
          </cell>
          <cell r="AL75">
            <v>-29393</v>
          </cell>
          <cell r="AM75">
            <v>-3702565</v>
          </cell>
          <cell r="AN75">
            <v>3412831</v>
          </cell>
          <cell r="AO75">
            <v>1558115</v>
          </cell>
          <cell r="AP75">
            <v>4064890</v>
          </cell>
          <cell r="AQ75">
            <v>3130717</v>
          </cell>
          <cell r="AR75">
            <v>2140456</v>
          </cell>
          <cell r="AS75">
            <v>19028451</v>
          </cell>
          <cell r="AT75">
            <v>1352686</v>
          </cell>
          <cell r="AU75">
            <v>16695232</v>
          </cell>
          <cell r="AV75">
            <v>192</v>
          </cell>
          <cell r="AW75">
            <v>1541</v>
          </cell>
          <cell r="AX75">
            <v>778</v>
          </cell>
          <cell r="AY75">
            <v>11476</v>
          </cell>
          <cell r="AZ75">
            <v>899</v>
          </cell>
          <cell r="BA75">
            <v>34209</v>
          </cell>
          <cell r="BB75">
            <v>36540</v>
          </cell>
          <cell r="BC75">
            <v>91088</v>
          </cell>
          <cell r="BD75">
            <v>408</v>
          </cell>
          <cell r="BE75">
            <v>204</v>
          </cell>
          <cell r="BF75">
            <v>5591</v>
          </cell>
          <cell r="BG75">
            <v>4459</v>
          </cell>
          <cell r="BH75">
            <v>0</v>
          </cell>
          <cell r="BI75">
            <v>11050688</v>
          </cell>
          <cell r="BJ75">
            <v>6269637</v>
          </cell>
          <cell r="BK75">
            <v>15462821</v>
          </cell>
          <cell r="BL75">
            <v>3896176</v>
          </cell>
          <cell r="BM75">
            <v>1004921</v>
          </cell>
          <cell r="BN75">
            <v>3519088</v>
          </cell>
          <cell r="BO75">
            <v>0</v>
          </cell>
          <cell r="BP75">
            <v>0</v>
          </cell>
          <cell r="BQ75">
            <v>0</v>
          </cell>
          <cell r="BR75">
            <v>8275</v>
          </cell>
          <cell r="BS75">
            <v>29363</v>
          </cell>
          <cell r="BT75">
            <v>2501</v>
          </cell>
          <cell r="BU75">
            <v>7545</v>
          </cell>
          <cell r="BV75">
            <v>17555095</v>
          </cell>
          <cell r="BW75">
            <v>20344342</v>
          </cell>
          <cell r="BX75">
            <v>31961</v>
          </cell>
          <cell r="BY75">
            <v>128593</v>
          </cell>
          <cell r="BZ75">
            <v>8718678</v>
          </cell>
          <cell r="CA75">
            <v>12592379</v>
          </cell>
          <cell r="CB75" t="str">
            <v>YES</v>
          </cell>
          <cell r="CC75">
            <v>1</v>
          </cell>
          <cell r="CD75">
            <v>2</v>
          </cell>
          <cell r="CE75">
            <v>2</v>
          </cell>
        </row>
        <row r="76">
          <cell r="A76" t="str">
            <v>3337400</v>
          </cell>
          <cell r="B76" t="str">
            <v>Grace Hospital</v>
          </cell>
          <cell r="C76">
            <v>41456</v>
          </cell>
          <cell r="D76">
            <v>41820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25394807</v>
          </cell>
          <cell r="L76">
            <v>25306739</v>
          </cell>
          <cell r="M76">
            <v>49458</v>
          </cell>
          <cell r="N76">
            <v>18354</v>
          </cell>
          <cell r="O76">
            <v>2158</v>
          </cell>
          <cell r="P76">
            <v>705</v>
          </cell>
          <cell r="Q76">
            <v>65</v>
          </cell>
          <cell r="R76">
            <v>0</v>
          </cell>
          <cell r="S76">
            <v>0</v>
          </cell>
          <cell r="T76">
            <v>0</v>
          </cell>
          <cell r="U76">
            <v>941515</v>
          </cell>
          <cell r="V76">
            <v>0</v>
          </cell>
          <cell r="W76">
            <v>0</v>
          </cell>
          <cell r="X76">
            <v>0</v>
          </cell>
          <cell r="Y76">
            <v>11</v>
          </cell>
          <cell r="Z76">
            <v>0</v>
          </cell>
          <cell r="AA76">
            <v>0</v>
          </cell>
          <cell r="AB76">
            <v>0</v>
          </cell>
          <cell r="AC76">
            <v>500351</v>
          </cell>
          <cell r="AD76">
            <v>0</v>
          </cell>
          <cell r="AE76">
            <v>0</v>
          </cell>
          <cell r="AF76">
            <v>0</v>
          </cell>
          <cell r="AG76">
            <v>2</v>
          </cell>
          <cell r="AH76">
            <v>0</v>
          </cell>
          <cell r="AI76">
            <v>0</v>
          </cell>
          <cell r="AJ76">
            <v>0</v>
          </cell>
          <cell r="AK76">
            <v>47307</v>
          </cell>
          <cell r="AL76">
            <v>0</v>
          </cell>
          <cell r="AM76">
            <v>0</v>
          </cell>
          <cell r="AN76">
            <v>0</v>
          </cell>
          <cell r="AO76">
            <v>170068</v>
          </cell>
          <cell r="AP76">
            <v>0</v>
          </cell>
          <cell r="AQ76">
            <v>0</v>
          </cell>
          <cell r="AR76">
            <v>0</v>
          </cell>
          <cell r="AS76">
            <v>306004</v>
          </cell>
          <cell r="AT76">
            <v>0</v>
          </cell>
          <cell r="AU76">
            <v>0</v>
          </cell>
          <cell r="AV76">
            <v>0</v>
          </cell>
          <cell r="AW76">
            <v>11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2</v>
          </cell>
          <cell r="BF76">
            <v>0</v>
          </cell>
          <cell r="BG76">
            <v>0</v>
          </cell>
          <cell r="BH76">
            <v>0</v>
          </cell>
          <cell r="BI76">
            <v>2894827</v>
          </cell>
          <cell r="BJ76">
            <v>981963</v>
          </cell>
          <cell r="BK76">
            <v>4056275</v>
          </cell>
          <cell r="BL76">
            <v>0</v>
          </cell>
          <cell r="BM76">
            <v>0</v>
          </cell>
          <cell r="BN76">
            <v>0</v>
          </cell>
          <cell r="BO76">
            <v>1161448</v>
          </cell>
          <cell r="BP76">
            <v>0</v>
          </cell>
          <cell r="BQ76">
            <v>0</v>
          </cell>
          <cell r="BR76">
            <v>778</v>
          </cell>
          <cell r="BS76">
            <v>2933</v>
          </cell>
          <cell r="BT76">
            <v>18</v>
          </cell>
          <cell r="BU76">
            <v>115</v>
          </cell>
          <cell r="BV76">
            <v>1351021</v>
          </cell>
          <cell r="BW76">
            <v>1055557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 t="str">
            <v>NO</v>
          </cell>
          <cell r="CC76">
            <v>2</v>
          </cell>
          <cell r="CD76">
            <v>2</v>
          </cell>
          <cell r="CE76">
            <v>2</v>
          </cell>
        </row>
        <row r="77">
          <cell r="A77" t="str">
            <v>1373115</v>
          </cell>
          <cell r="B77" t="str">
            <v>Grady Memorial Hospital</v>
          </cell>
          <cell r="C77">
            <v>41456</v>
          </cell>
          <cell r="D77">
            <v>41820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71665097</v>
          </cell>
          <cell r="L77">
            <v>28763076</v>
          </cell>
          <cell r="M77">
            <v>40038627</v>
          </cell>
          <cell r="N77">
            <v>12023</v>
          </cell>
          <cell r="O77">
            <v>723</v>
          </cell>
          <cell r="P77">
            <v>3050</v>
          </cell>
          <cell r="Q77">
            <v>210</v>
          </cell>
          <cell r="R77">
            <v>84492</v>
          </cell>
          <cell r="S77">
            <v>2876</v>
          </cell>
          <cell r="T77">
            <v>345130.58999999997</v>
          </cell>
          <cell r="U77">
            <v>8991619.3499999996</v>
          </cell>
          <cell r="V77">
            <v>685653.45</v>
          </cell>
          <cell r="W77">
            <v>18085662.619999997</v>
          </cell>
          <cell r="X77">
            <v>19</v>
          </cell>
          <cell r="Y77">
            <v>395</v>
          </cell>
          <cell r="Z77">
            <v>187</v>
          </cell>
          <cell r="AA77">
            <v>5890</v>
          </cell>
          <cell r="AB77">
            <v>1141513.1400000001</v>
          </cell>
          <cell r="AC77">
            <v>2051188.32</v>
          </cell>
          <cell r="AD77">
            <v>1963198.97</v>
          </cell>
          <cell r="AE77">
            <v>6453565.4800000004</v>
          </cell>
          <cell r="AF77">
            <v>58</v>
          </cell>
          <cell r="AG77">
            <v>103</v>
          </cell>
          <cell r="AH77">
            <v>935</v>
          </cell>
          <cell r="AI77">
            <v>3502</v>
          </cell>
          <cell r="AJ77">
            <v>47760</v>
          </cell>
          <cell r="AK77">
            <v>-665747</v>
          </cell>
          <cell r="AL77">
            <v>-109230</v>
          </cell>
          <cell r="AM77">
            <v>-5291667</v>
          </cell>
          <cell r="AN77">
            <v>502242</v>
          </cell>
          <cell r="AO77">
            <v>907786</v>
          </cell>
          <cell r="AP77">
            <v>588376</v>
          </cell>
          <cell r="AQ77">
            <v>1798260</v>
          </cell>
          <cell r="AR77">
            <v>104602</v>
          </cell>
          <cell r="AS77">
            <v>4356639</v>
          </cell>
          <cell r="AT77">
            <v>312474</v>
          </cell>
          <cell r="AU77">
            <v>10258220</v>
          </cell>
          <cell r="AV77">
            <v>12</v>
          </cell>
          <cell r="AW77">
            <v>259</v>
          </cell>
          <cell r="AX77">
            <v>106</v>
          </cell>
          <cell r="AY77">
            <v>3647</v>
          </cell>
          <cell r="AZ77">
            <v>-4268</v>
          </cell>
          <cell r="BA77">
            <v>-22926</v>
          </cell>
          <cell r="BB77">
            <v>701</v>
          </cell>
          <cell r="BC77">
            <v>66520</v>
          </cell>
          <cell r="BD77">
            <v>39</v>
          </cell>
          <cell r="BE77">
            <v>66</v>
          </cell>
          <cell r="BF77">
            <v>480</v>
          </cell>
          <cell r="BG77">
            <v>2078</v>
          </cell>
          <cell r="BH77">
            <v>0</v>
          </cell>
          <cell r="BI77">
            <v>2055225</v>
          </cell>
          <cell r="BJ77">
            <v>421124</v>
          </cell>
          <cell r="BK77">
            <v>1517007</v>
          </cell>
          <cell r="BL77">
            <v>1601576</v>
          </cell>
          <cell r="BM77">
            <v>275911</v>
          </cell>
          <cell r="BN77">
            <v>1322470</v>
          </cell>
          <cell r="BO77">
            <v>0</v>
          </cell>
          <cell r="BP77">
            <v>0</v>
          </cell>
          <cell r="BQ77">
            <v>0</v>
          </cell>
          <cell r="BR77">
            <v>1172</v>
          </cell>
          <cell r="BS77">
            <v>5755</v>
          </cell>
          <cell r="BT77">
            <v>432</v>
          </cell>
          <cell r="BU77">
            <v>1731</v>
          </cell>
          <cell r="BV77">
            <v>1594100</v>
          </cell>
          <cell r="BW77">
            <v>3503656</v>
          </cell>
          <cell r="BX77">
            <v>10170</v>
          </cell>
          <cell r="BY77">
            <v>55734</v>
          </cell>
          <cell r="BZ77">
            <v>2563823</v>
          </cell>
          <cell r="CA77">
            <v>4117664</v>
          </cell>
          <cell r="CB77" t="str">
            <v>YES</v>
          </cell>
          <cell r="CC77">
            <v>1</v>
          </cell>
          <cell r="CD77">
            <v>3</v>
          </cell>
          <cell r="CE77">
            <v>3</v>
          </cell>
        </row>
        <row r="78">
          <cell r="A78" t="str">
            <v>3354525</v>
          </cell>
          <cell r="B78" t="str">
            <v>Grandview Hospital</v>
          </cell>
          <cell r="C78">
            <v>41275</v>
          </cell>
          <cell r="D78">
            <v>41639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238391277</v>
          </cell>
          <cell r="L78">
            <v>121308020</v>
          </cell>
          <cell r="M78">
            <v>111959480</v>
          </cell>
          <cell r="N78">
            <v>63278</v>
          </cell>
          <cell r="O78">
            <v>3259</v>
          </cell>
          <cell r="P78">
            <v>14894</v>
          </cell>
          <cell r="Q78">
            <v>692</v>
          </cell>
          <cell r="R78">
            <v>207660</v>
          </cell>
          <cell r="S78">
            <v>8741</v>
          </cell>
          <cell r="T78">
            <v>5032560.26</v>
          </cell>
          <cell r="U78">
            <v>82448780.570000008</v>
          </cell>
          <cell r="V78">
            <v>5865965.6899999995</v>
          </cell>
          <cell r="W78">
            <v>103071357.73000002</v>
          </cell>
          <cell r="X78">
            <v>105</v>
          </cell>
          <cell r="Y78">
            <v>1856</v>
          </cell>
          <cell r="Z78">
            <v>1405</v>
          </cell>
          <cell r="AA78">
            <v>24242</v>
          </cell>
          <cell r="AB78">
            <v>18072428.539999999</v>
          </cell>
          <cell r="AC78">
            <v>7081522.3099999996</v>
          </cell>
          <cell r="AD78">
            <v>39874979.349999994</v>
          </cell>
          <cell r="AE78">
            <v>20007555.379999995</v>
          </cell>
          <cell r="AF78">
            <v>558</v>
          </cell>
          <cell r="AG78">
            <v>257</v>
          </cell>
          <cell r="AH78">
            <v>16292</v>
          </cell>
          <cell r="AI78">
            <v>8553</v>
          </cell>
          <cell r="AJ78">
            <v>-168613</v>
          </cell>
          <cell r="AK78">
            <v>-3843655</v>
          </cell>
          <cell r="AL78">
            <v>374882</v>
          </cell>
          <cell r="AM78">
            <v>-8409571</v>
          </cell>
          <cell r="AN78">
            <v>3809945</v>
          </cell>
          <cell r="AO78">
            <v>1436390</v>
          </cell>
          <cell r="AP78">
            <v>11450121</v>
          </cell>
          <cell r="AQ78">
            <v>4132023</v>
          </cell>
          <cell r="AR78">
            <v>1298455</v>
          </cell>
          <cell r="AS78">
            <v>22136890</v>
          </cell>
          <cell r="AT78">
            <v>1061299</v>
          </cell>
          <cell r="AU78">
            <v>23609219</v>
          </cell>
          <cell r="AV78">
            <v>99</v>
          </cell>
          <cell r="AW78">
            <v>1666</v>
          </cell>
          <cell r="AX78">
            <v>867</v>
          </cell>
          <cell r="AY78">
            <v>14857</v>
          </cell>
          <cell r="AZ78">
            <v>-106</v>
          </cell>
          <cell r="BA78">
            <v>8273</v>
          </cell>
          <cell r="BB78">
            <v>-5433</v>
          </cell>
          <cell r="BC78">
            <v>182592</v>
          </cell>
          <cell r="BD78">
            <v>491</v>
          </cell>
          <cell r="BE78">
            <v>237</v>
          </cell>
          <cell r="BF78">
            <v>7808</v>
          </cell>
          <cell r="BG78">
            <v>5476</v>
          </cell>
          <cell r="BH78">
            <v>0</v>
          </cell>
          <cell r="BI78">
            <v>5947471</v>
          </cell>
          <cell r="BJ78">
            <v>3301341.69</v>
          </cell>
          <cell r="BK78">
            <v>8626884.6899999995</v>
          </cell>
          <cell r="BL78">
            <v>4023650</v>
          </cell>
          <cell r="BM78">
            <v>1839314.41</v>
          </cell>
          <cell r="BN78">
            <v>5897315.4100000001</v>
          </cell>
          <cell r="BO78">
            <v>0</v>
          </cell>
          <cell r="BP78">
            <v>0</v>
          </cell>
          <cell r="BQ78">
            <v>0</v>
          </cell>
          <cell r="BR78">
            <v>8703</v>
          </cell>
          <cell r="BS78">
            <v>22053</v>
          </cell>
          <cell r="BT78">
            <v>2358</v>
          </cell>
          <cell r="BU78">
            <v>4744</v>
          </cell>
          <cell r="BV78">
            <v>14635025.390000001</v>
          </cell>
          <cell r="BW78">
            <v>14134943</v>
          </cell>
          <cell r="BX78">
            <v>43226</v>
          </cell>
          <cell r="BY78">
            <v>89147</v>
          </cell>
          <cell r="BZ78">
            <v>10880420</v>
          </cell>
          <cell r="CA78">
            <v>13629707</v>
          </cell>
          <cell r="CB78" t="str">
            <v>YES</v>
          </cell>
          <cell r="CC78">
            <v>1</v>
          </cell>
          <cell r="CD78">
            <v>3</v>
          </cell>
          <cell r="CE78">
            <v>3</v>
          </cell>
        </row>
        <row r="79">
          <cell r="A79" t="str">
            <v>3359253</v>
          </cell>
          <cell r="B79" t="str">
            <v>Grant Medical Center</v>
          </cell>
          <cell r="C79">
            <v>41456</v>
          </cell>
          <cell r="D79">
            <v>41820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416728246</v>
          </cell>
          <cell r="L79">
            <v>236582772</v>
          </cell>
          <cell r="M79">
            <v>173236854</v>
          </cell>
          <cell r="N79">
            <v>101978</v>
          </cell>
          <cell r="O79">
            <v>12307</v>
          </cell>
          <cell r="P79">
            <v>21866</v>
          </cell>
          <cell r="Q79">
            <v>2528</v>
          </cell>
          <cell r="R79">
            <v>196949</v>
          </cell>
          <cell r="S79">
            <v>14988</v>
          </cell>
          <cell r="T79">
            <v>8831712.0099999998</v>
          </cell>
          <cell r="U79">
            <v>87635305.719999999</v>
          </cell>
          <cell r="V79">
            <v>5264352.51</v>
          </cell>
          <cell r="W79">
            <v>106186523.47999999</v>
          </cell>
          <cell r="X79">
            <v>173</v>
          </cell>
          <cell r="Y79">
            <v>1983</v>
          </cell>
          <cell r="Z79">
            <v>820</v>
          </cell>
          <cell r="AA79">
            <v>18493</v>
          </cell>
          <cell r="AB79">
            <v>31078388.77</v>
          </cell>
          <cell r="AC79">
            <v>28414488.169999998</v>
          </cell>
          <cell r="AD79">
            <v>38818521.640000001</v>
          </cell>
          <cell r="AE79">
            <v>52225357.140000001</v>
          </cell>
          <cell r="AF79">
            <v>893</v>
          </cell>
          <cell r="AG79">
            <v>814</v>
          </cell>
          <cell r="AH79">
            <v>10498</v>
          </cell>
          <cell r="AI79">
            <v>15604</v>
          </cell>
          <cell r="AJ79">
            <v>-414490</v>
          </cell>
          <cell r="AK79">
            <v>-10238685</v>
          </cell>
          <cell r="AL79">
            <v>-652422</v>
          </cell>
          <cell r="AM79">
            <v>-22648660</v>
          </cell>
          <cell r="AN79">
            <v>7183681</v>
          </cell>
          <cell r="AO79">
            <v>6019942</v>
          </cell>
          <cell r="AP79">
            <v>6658521</v>
          </cell>
          <cell r="AQ79">
            <v>8204198</v>
          </cell>
          <cell r="AR79">
            <v>2570078</v>
          </cell>
          <cell r="AS79">
            <v>31738202</v>
          </cell>
          <cell r="AT79">
            <v>1646907</v>
          </cell>
          <cell r="AU79">
            <v>42799467</v>
          </cell>
          <cell r="AV79">
            <v>141</v>
          </cell>
          <cell r="AW79">
            <v>1420</v>
          </cell>
          <cell r="AX79">
            <v>459</v>
          </cell>
          <cell r="AY79">
            <v>12721</v>
          </cell>
          <cell r="AZ79">
            <v>207349</v>
          </cell>
          <cell r="BA79">
            <v>523407</v>
          </cell>
          <cell r="BB79">
            <v>19902</v>
          </cell>
          <cell r="BC79">
            <v>570766</v>
          </cell>
          <cell r="BD79">
            <v>570</v>
          </cell>
          <cell r="BE79">
            <v>503</v>
          </cell>
          <cell r="BF79">
            <v>5106</v>
          </cell>
          <cell r="BG79">
            <v>9963</v>
          </cell>
          <cell r="BH79">
            <v>0</v>
          </cell>
          <cell r="BI79">
            <v>28045234</v>
          </cell>
          <cell r="BJ79">
            <v>5829661</v>
          </cell>
          <cell r="BK79">
            <v>26209968</v>
          </cell>
          <cell r="BL79">
            <v>10645300</v>
          </cell>
          <cell r="BM79">
            <v>2229960</v>
          </cell>
          <cell r="BN79">
            <v>8144476</v>
          </cell>
          <cell r="BO79">
            <v>0</v>
          </cell>
          <cell r="BP79">
            <v>0</v>
          </cell>
          <cell r="BQ79">
            <v>0</v>
          </cell>
          <cell r="BR79">
            <v>16727</v>
          </cell>
          <cell r="BS79">
            <v>48349</v>
          </cell>
          <cell r="BT79">
            <v>4908</v>
          </cell>
          <cell r="BU79">
            <v>12406</v>
          </cell>
          <cell r="BV79">
            <v>31984413</v>
          </cell>
          <cell r="BW79">
            <v>39248468</v>
          </cell>
          <cell r="BX79">
            <v>40767</v>
          </cell>
          <cell r="BY79">
            <v>115610</v>
          </cell>
          <cell r="BZ79">
            <v>27800223</v>
          </cell>
          <cell r="CA79">
            <v>31564769</v>
          </cell>
          <cell r="CB79" t="str">
            <v>YES</v>
          </cell>
          <cell r="CC79">
            <v>1</v>
          </cell>
          <cell r="CD79">
            <v>2</v>
          </cell>
          <cell r="CE79">
            <v>2</v>
          </cell>
        </row>
        <row r="80">
          <cell r="A80" t="str">
            <v>3409501</v>
          </cell>
          <cell r="B80" t="str">
            <v>Greene Memorial Hospital, Inc.</v>
          </cell>
          <cell r="C80">
            <v>41275</v>
          </cell>
          <cell r="D80">
            <v>41639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43960652</v>
          </cell>
          <cell r="L80">
            <v>21832444</v>
          </cell>
          <cell r="M80">
            <v>19222505</v>
          </cell>
          <cell r="N80">
            <v>11465</v>
          </cell>
          <cell r="O80">
            <v>374</v>
          </cell>
          <cell r="P80">
            <v>2624</v>
          </cell>
          <cell r="Q80">
            <v>112</v>
          </cell>
          <cell r="R80">
            <v>97607</v>
          </cell>
          <cell r="S80">
            <v>2317</v>
          </cell>
          <cell r="T80">
            <v>823746.75</v>
          </cell>
          <cell r="U80">
            <v>11561124.099999998</v>
          </cell>
          <cell r="V80">
            <v>1358948.09</v>
          </cell>
          <cell r="W80">
            <v>15429036.379999999</v>
          </cell>
          <cell r="X80">
            <v>32</v>
          </cell>
          <cell r="Y80">
            <v>358</v>
          </cell>
          <cell r="Z80">
            <v>450</v>
          </cell>
          <cell r="AA80">
            <v>6205</v>
          </cell>
          <cell r="AB80">
            <v>3555101.66</v>
          </cell>
          <cell r="AC80">
            <v>2089293.33</v>
          </cell>
          <cell r="AD80">
            <v>9441030.1699999999</v>
          </cell>
          <cell r="AE80">
            <v>5327799.34</v>
          </cell>
          <cell r="AF80">
            <v>138</v>
          </cell>
          <cell r="AG80">
            <v>64</v>
          </cell>
          <cell r="AH80">
            <v>4501</v>
          </cell>
          <cell r="AI80">
            <v>2633</v>
          </cell>
          <cell r="AJ80">
            <v>-9774</v>
          </cell>
          <cell r="AK80">
            <v>-121394</v>
          </cell>
          <cell r="AL80">
            <v>-57287</v>
          </cell>
          <cell r="AM80">
            <v>-1144085</v>
          </cell>
          <cell r="AN80">
            <v>812815</v>
          </cell>
          <cell r="AO80">
            <v>456403</v>
          </cell>
          <cell r="AP80">
            <v>1295950</v>
          </cell>
          <cell r="AQ80">
            <v>690051</v>
          </cell>
          <cell r="AR80">
            <v>193314</v>
          </cell>
          <cell r="AS80">
            <v>2908511</v>
          </cell>
          <cell r="AT80">
            <v>267665</v>
          </cell>
          <cell r="AU80">
            <v>3476826</v>
          </cell>
          <cell r="AV80">
            <v>26</v>
          </cell>
          <cell r="AW80">
            <v>301</v>
          </cell>
          <cell r="AX80">
            <v>312</v>
          </cell>
          <cell r="AY80">
            <v>3957</v>
          </cell>
          <cell r="AZ80">
            <v>-4000</v>
          </cell>
          <cell r="BA80">
            <v>23656</v>
          </cell>
          <cell r="BB80">
            <v>1979</v>
          </cell>
          <cell r="BC80">
            <v>47898</v>
          </cell>
          <cell r="BD80">
            <v>122</v>
          </cell>
          <cell r="BE80">
            <v>59</v>
          </cell>
          <cell r="BF80">
            <v>2509</v>
          </cell>
          <cell r="BG80">
            <v>1904</v>
          </cell>
          <cell r="BH80">
            <v>0</v>
          </cell>
          <cell r="BI80">
            <v>754915</v>
          </cell>
          <cell r="BJ80">
            <v>418755.51</v>
          </cell>
          <cell r="BK80">
            <v>1065953.51</v>
          </cell>
          <cell r="BL80">
            <v>594931</v>
          </cell>
          <cell r="BM80">
            <v>277248.62</v>
          </cell>
          <cell r="BN80">
            <v>812502.62</v>
          </cell>
          <cell r="BO80">
            <v>0</v>
          </cell>
          <cell r="BP80">
            <v>0</v>
          </cell>
          <cell r="BQ80">
            <v>0</v>
          </cell>
          <cell r="BR80">
            <v>605</v>
          </cell>
          <cell r="BS80">
            <v>3675</v>
          </cell>
          <cell r="BT80">
            <v>192</v>
          </cell>
          <cell r="BU80">
            <v>962</v>
          </cell>
          <cell r="BV80">
            <v>1189267.5</v>
          </cell>
          <cell r="BW80">
            <v>1247411</v>
          </cell>
          <cell r="BX80">
            <v>14772</v>
          </cell>
          <cell r="BY80">
            <v>27356</v>
          </cell>
          <cell r="BZ80">
            <v>2448966.06</v>
          </cell>
          <cell r="CA80">
            <v>3084296</v>
          </cell>
          <cell r="CB80" t="str">
            <v>YES</v>
          </cell>
          <cell r="CC80">
            <v>1</v>
          </cell>
          <cell r="CD80">
            <v>2</v>
          </cell>
          <cell r="CE80">
            <v>2</v>
          </cell>
        </row>
        <row r="81">
          <cell r="A81" t="str">
            <v>3412855</v>
          </cell>
          <cell r="B81" t="str">
            <v>Greenfield Area Medical Center</v>
          </cell>
          <cell r="C81">
            <v>41275</v>
          </cell>
          <cell r="D81">
            <v>41639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12208201</v>
          </cell>
          <cell r="L81">
            <v>4926030</v>
          </cell>
          <cell r="M81">
            <v>6151362</v>
          </cell>
          <cell r="N81">
            <v>608</v>
          </cell>
          <cell r="O81">
            <v>63</v>
          </cell>
          <cell r="P81">
            <v>522</v>
          </cell>
          <cell r="Q81">
            <v>12</v>
          </cell>
          <cell r="R81">
            <v>27635</v>
          </cell>
          <cell r="S81">
            <v>1426</v>
          </cell>
          <cell r="T81">
            <v>0</v>
          </cell>
          <cell r="U81">
            <v>47399</v>
          </cell>
          <cell r="V81">
            <v>24045</v>
          </cell>
          <cell r="W81">
            <v>142541</v>
          </cell>
          <cell r="X81">
            <v>0</v>
          </cell>
          <cell r="Y81">
            <v>3</v>
          </cell>
          <cell r="Z81">
            <v>19</v>
          </cell>
          <cell r="AA81">
            <v>117</v>
          </cell>
          <cell r="AB81">
            <v>28602.674938948148</v>
          </cell>
          <cell r="AC81">
            <v>79259</v>
          </cell>
          <cell r="AD81">
            <v>568643</v>
          </cell>
          <cell r="AE81">
            <v>232859</v>
          </cell>
          <cell r="AF81">
            <v>5</v>
          </cell>
          <cell r="AG81">
            <v>1</v>
          </cell>
          <cell r="AH81">
            <v>479</v>
          </cell>
          <cell r="AI81">
            <v>831</v>
          </cell>
          <cell r="AJ81">
            <v>0</v>
          </cell>
          <cell r="AK81">
            <v>223</v>
          </cell>
          <cell r="AL81">
            <v>2206</v>
          </cell>
          <cell r="AM81">
            <v>-27440</v>
          </cell>
          <cell r="AN81">
            <v>29575</v>
          </cell>
          <cell r="AO81">
            <v>67773</v>
          </cell>
          <cell r="AP81">
            <v>148051</v>
          </cell>
          <cell r="AQ81">
            <v>66596</v>
          </cell>
          <cell r="AR81">
            <v>0</v>
          </cell>
          <cell r="AS81">
            <v>38167</v>
          </cell>
          <cell r="AT81">
            <v>7268</v>
          </cell>
          <cell r="AU81">
            <v>73714</v>
          </cell>
          <cell r="AV81">
            <v>0</v>
          </cell>
          <cell r="AW81">
            <v>3</v>
          </cell>
          <cell r="AX81">
            <v>13</v>
          </cell>
          <cell r="AY81">
            <v>72</v>
          </cell>
          <cell r="AZ81">
            <v>0</v>
          </cell>
          <cell r="BA81">
            <v>0</v>
          </cell>
          <cell r="BB81">
            <v>375</v>
          </cell>
          <cell r="BC81">
            <v>4045</v>
          </cell>
          <cell r="BD81">
            <v>4</v>
          </cell>
          <cell r="BE81">
            <v>1</v>
          </cell>
          <cell r="BF81">
            <v>220</v>
          </cell>
          <cell r="BG81">
            <v>420</v>
          </cell>
          <cell r="BH81">
            <v>0</v>
          </cell>
          <cell r="BI81">
            <v>108733</v>
          </cell>
          <cell r="BJ81">
            <v>65270.9</v>
          </cell>
          <cell r="BK81">
            <v>118772.9</v>
          </cell>
          <cell r="BL81">
            <v>417677</v>
          </cell>
          <cell r="BM81">
            <v>116036.17</v>
          </cell>
          <cell r="BN81">
            <v>349128.17</v>
          </cell>
          <cell r="BO81">
            <v>0</v>
          </cell>
          <cell r="BP81">
            <v>0</v>
          </cell>
          <cell r="BQ81">
            <v>0</v>
          </cell>
          <cell r="BR81">
            <v>20</v>
          </cell>
          <cell r="BS81">
            <v>1132</v>
          </cell>
          <cell r="BT81">
            <v>11</v>
          </cell>
          <cell r="BU81">
            <v>157</v>
          </cell>
          <cell r="BV81">
            <v>44926.64</v>
          </cell>
          <cell r="BW81">
            <v>36129</v>
          </cell>
          <cell r="BX81">
            <v>6491</v>
          </cell>
          <cell r="BY81">
            <v>7917</v>
          </cell>
          <cell r="BZ81">
            <v>946792</v>
          </cell>
          <cell r="CA81">
            <v>1587951</v>
          </cell>
          <cell r="CB81" t="str">
            <v>YES</v>
          </cell>
          <cell r="CC81">
            <v>1</v>
          </cell>
          <cell r="CD81">
            <v>2</v>
          </cell>
          <cell r="CE81">
            <v>2</v>
          </cell>
        </row>
        <row r="82">
          <cell r="A82" t="str">
            <v>5430662</v>
          </cell>
          <cell r="B82" t="str">
            <v>H B Magruder Memorial Hospital</v>
          </cell>
          <cell r="C82">
            <v>41275</v>
          </cell>
          <cell r="D82">
            <v>41639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37505845</v>
          </cell>
          <cell r="L82">
            <v>8514626</v>
          </cell>
          <cell r="M82">
            <v>25239897</v>
          </cell>
          <cell r="N82">
            <v>2824</v>
          </cell>
          <cell r="O82">
            <v>36</v>
          </cell>
          <cell r="P82">
            <v>732</v>
          </cell>
          <cell r="Q82">
            <v>13</v>
          </cell>
          <cell r="R82">
            <v>39724</v>
          </cell>
          <cell r="S82">
            <v>5445</v>
          </cell>
          <cell r="T82">
            <v>43923.499558692187</v>
          </cell>
          <cell r="U82">
            <v>608313.29035859904</v>
          </cell>
          <cell r="V82">
            <v>257543.95000000004</v>
          </cell>
          <cell r="W82">
            <v>3122695.4600000009</v>
          </cell>
          <cell r="X82">
            <v>4</v>
          </cell>
          <cell r="Y82">
            <v>46</v>
          </cell>
          <cell r="Z82">
            <v>110</v>
          </cell>
          <cell r="AA82">
            <v>1764</v>
          </cell>
          <cell r="AB82">
            <v>87030.64</v>
          </cell>
          <cell r="AC82">
            <v>410317.2</v>
          </cell>
          <cell r="AD82">
            <v>490807.30999999971</v>
          </cell>
          <cell r="AE82">
            <v>2604894.4600000074</v>
          </cell>
          <cell r="AF82">
            <v>5</v>
          </cell>
          <cell r="AG82">
            <v>32</v>
          </cell>
          <cell r="AH82">
            <v>381</v>
          </cell>
          <cell r="AI82">
            <v>2668</v>
          </cell>
          <cell r="AJ82">
            <v>4779.0199999999968</v>
          </cell>
          <cell r="AK82">
            <v>206019.5</v>
          </cell>
          <cell r="AL82">
            <v>3787.5299999999988</v>
          </cell>
          <cell r="AM82">
            <v>89184.550000000047</v>
          </cell>
          <cell r="AN82">
            <v>92954</v>
          </cell>
          <cell r="AO82">
            <v>319341.62</v>
          </cell>
          <cell r="AP82">
            <v>193470</v>
          </cell>
          <cell r="AQ82">
            <v>1008237.19</v>
          </cell>
          <cell r="AR82">
            <v>34200.980000000003</v>
          </cell>
          <cell r="AS82">
            <v>338189.5</v>
          </cell>
          <cell r="AT82">
            <v>92808.47</v>
          </cell>
          <cell r="AU82">
            <v>1174589.45</v>
          </cell>
          <cell r="AV82">
            <v>2</v>
          </cell>
          <cell r="AW82">
            <v>42</v>
          </cell>
          <cell r="AX82">
            <v>43</v>
          </cell>
          <cell r="AY82">
            <v>721</v>
          </cell>
          <cell r="AZ82">
            <v>0</v>
          </cell>
          <cell r="BA82">
            <v>49710.38</v>
          </cell>
          <cell r="BB82">
            <v>0</v>
          </cell>
          <cell r="BC82">
            <v>75507.81</v>
          </cell>
          <cell r="BD82">
            <v>5</v>
          </cell>
          <cell r="BE82">
            <v>30</v>
          </cell>
          <cell r="BF82">
            <v>181</v>
          </cell>
          <cell r="BG82">
            <v>1492</v>
          </cell>
          <cell r="BH82">
            <v>0</v>
          </cell>
          <cell r="BI82">
            <v>126595</v>
          </cell>
          <cell r="BJ82">
            <v>101777.87999999999</v>
          </cell>
          <cell r="BK82">
            <v>199432.88</v>
          </cell>
          <cell r="BL82">
            <v>832523</v>
          </cell>
          <cell r="BM82">
            <v>160205.81000000003</v>
          </cell>
          <cell r="BN82">
            <v>848100.81</v>
          </cell>
          <cell r="BO82">
            <v>0</v>
          </cell>
          <cell r="BP82">
            <v>0</v>
          </cell>
          <cell r="BQ82">
            <v>0</v>
          </cell>
          <cell r="BR82">
            <v>35</v>
          </cell>
          <cell r="BS82">
            <v>453</v>
          </cell>
          <cell r="BT82">
            <v>16</v>
          </cell>
          <cell r="BU82">
            <v>149</v>
          </cell>
          <cell r="BV82">
            <v>64401.539999999994</v>
          </cell>
          <cell r="BW82">
            <v>111994</v>
          </cell>
          <cell r="BX82">
            <v>5373</v>
          </cell>
          <cell r="BY82">
            <v>12073</v>
          </cell>
          <cell r="BZ82">
            <v>1289998.3799999666</v>
          </cell>
          <cell r="CA82">
            <v>2319760</v>
          </cell>
          <cell r="CB82" t="str">
            <v>YES</v>
          </cell>
          <cell r="CC82">
            <v>1</v>
          </cell>
          <cell r="CD82">
            <v>2</v>
          </cell>
          <cell r="CE82">
            <v>2</v>
          </cell>
        </row>
        <row r="83">
          <cell r="A83" t="str">
            <v>3653756</v>
          </cell>
          <cell r="B83" t="str">
            <v>Hardin Memorial Hospital</v>
          </cell>
          <cell r="C83">
            <v>41456</v>
          </cell>
          <cell r="D83">
            <v>41820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21726354</v>
          </cell>
          <cell r="L83">
            <v>7948317</v>
          </cell>
          <cell r="M83">
            <v>11497964</v>
          </cell>
          <cell r="N83">
            <v>3017</v>
          </cell>
          <cell r="O83">
            <v>109</v>
          </cell>
          <cell r="P83">
            <v>716</v>
          </cell>
          <cell r="Q83">
            <v>23</v>
          </cell>
          <cell r="R83">
            <v>58038</v>
          </cell>
          <cell r="S83">
            <v>1614</v>
          </cell>
          <cell r="T83">
            <v>8122.95</v>
          </cell>
          <cell r="U83">
            <v>578486.54</v>
          </cell>
          <cell r="V83">
            <v>173128.25999999995</v>
          </cell>
          <cell r="W83">
            <v>3630746.2999999821</v>
          </cell>
          <cell r="X83">
            <v>1</v>
          </cell>
          <cell r="Y83">
            <v>40</v>
          </cell>
          <cell r="Z83">
            <v>130</v>
          </cell>
          <cell r="AA83">
            <v>3032</v>
          </cell>
          <cell r="AB83">
            <v>106394.37999999999</v>
          </cell>
          <cell r="AC83">
            <v>212211.68</v>
          </cell>
          <cell r="AD83">
            <v>602537.5000000007</v>
          </cell>
          <cell r="AE83">
            <v>2435240.6999999881</v>
          </cell>
          <cell r="AF83">
            <v>9</v>
          </cell>
          <cell r="AG83">
            <v>21</v>
          </cell>
          <cell r="AH83">
            <v>445</v>
          </cell>
          <cell r="AI83">
            <v>2086</v>
          </cell>
          <cell r="AJ83">
            <v>5104</v>
          </cell>
          <cell r="AK83">
            <v>334419.71000000002</v>
          </cell>
          <cell r="AL83">
            <v>45634.81</v>
          </cell>
          <cell r="AM83">
            <v>608477.77999999991</v>
          </cell>
          <cell r="AN83">
            <v>73528</v>
          </cell>
          <cell r="AO83">
            <v>153590.87</v>
          </cell>
          <cell r="AP83">
            <v>205950.92</v>
          </cell>
          <cell r="AQ83">
            <v>797343.22</v>
          </cell>
          <cell r="AR83">
            <v>0</v>
          </cell>
          <cell r="AS83">
            <v>103673.29</v>
          </cell>
          <cell r="AT83">
            <v>14115.19</v>
          </cell>
          <cell r="AU83">
            <v>614172.22000000009</v>
          </cell>
          <cell r="AV83">
            <v>1</v>
          </cell>
          <cell r="AW83">
            <v>38</v>
          </cell>
          <cell r="AX83">
            <v>62</v>
          </cell>
          <cell r="AY83">
            <v>1594</v>
          </cell>
          <cell r="AZ83">
            <v>0</v>
          </cell>
          <cell r="BA83">
            <v>14693.13</v>
          </cell>
          <cell r="BB83">
            <v>19.079999999999998</v>
          </cell>
          <cell r="BC83">
            <v>13367.78</v>
          </cell>
          <cell r="BD83">
            <v>7</v>
          </cell>
          <cell r="BE83">
            <v>18</v>
          </cell>
          <cell r="BF83">
            <v>226</v>
          </cell>
          <cell r="BG83">
            <v>1064</v>
          </cell>
          <cell r="BH83">
            <v>0</v>
          </cell>
          <cell r="BI83">
            <v>262982</v>
          </cell>
          <cell r="BJ83">
            <v>95968</v>
          </cell>
          <cell r="BK83">
            <v>195585</v>
          </cell>
          <cell r="BL83">
            <v>461069</v>
          </cell>
          <cell r="BM83">
            <v>86705</v>
          </cell>
          <cell r="BN83">
            <v>300001</v>
          </cell>
          <cell r="BO83">
            <v>0</v>
          </cell>
          <cell r="BP83">
            <v>0</v>
          </cell>
          <cell r="BQ83">
            <v>0</v>
          </cell>
          <cell r="BR83">
            <v>108</v>
          </cell>
          <cell r="BS83">
            <v>655</v>
          </cell>
          <cell r="BT83">
            <v>26</v>
          </cell>
          <cell r="BU83">
            <v>135</v>
          </cell>
          <cell r="BV83">
            <v>152498</v>
          </cell>
          <cell r="BW83">
            <v>283483</v>
          </cell>
          <cell r="BX83">
            <v>7931</v>
          </cell>
          <cell r="BY83">
            <v>12190</v>
          </cell>
          <cell r="BZ83">
            <v>1229206</v>
          </cell>
          <cell r="CA83">
            <v>2613802</v>
          </cell>
          <cell r="CB83" t="str">
            <v>YES</v>
          </cell>
          <cell r="CC83">
            <v>1</v>
          </cell>
          <cell r="CD83">
            <v>2</v>
          </cell>
          <cell r="CE83">
            <v>2</v>
          </cell>
        </row>
        <row r="84">
          <cell r="A84" t="str">
            <v>0135099</v>
          </cell>
          <cell r="B84" t="str">
            <v>Harrison Community Hospital</v>
          </cell>
          <cell r="C84">
            <v>41275</v>
          </cell>
          <cell r="D84">
            <v>41639</v>
          </cell>
          <cell r="E84">
            <v>0</v>
          </cell>
          <cell r="F84">
            <v>727029</v>
          </cell>
          <cell r="G84">
            <v>0</v>
          </cell>
          <cell r="H84">
            <v>0</v>
          </cell>
          <cell r="I84">
            <v>510255</v>
          </cell>
          <cell r="J84">
            <v>0</v>
          </cell>
          <cell r="K84">
            <v>12554452</v>
          </cell>
          <cell r="L84">
            <v>3369016</v>
          </cell>
          <cell r="M84">
            <v>6640047</v>
          </cell>
          <cell r="N84">
            <v>1349</v>
          </cell>
          <cell r="O84">
            <v>43</v>
          </cell>
          <cell r="P84">
            <v>301</v>
          </cell>
          <cell r="Q84">
            <v>14</v>
          </cell>
          <cell r="R84">
            <v>41164</v>
          </cell>
          <cell r="S84">
            <v>1833</v>
          </cell>
          <cell r="T84">
            <v>0</v>
          </cell>
          <cell r="U84">
            <v>83293</v>
          </cell>
          <cell r="V84">
            <v>49042</v>
          </cell>
          <cell r="W84">
            <v>686762</v>
          </cell>
          <cell r="X84">
            <v>0</v>
          </cell>
          <cell r="Y84">
            <v>8</v>
          </cell>
          <cell r="Z84">
            <v>24</v>
          </cell>
          <cell r="AA84">
            <v>471</v>
          </cell>
          <cell r="AB84">
            <v>49066</v>
          </cell>
          <cell r="AC84">
            <v>55509</v>
          </cell>
          <cell r="AD84">
            <v>244869</v>
          </cell>
          <cell r="AE84">
            <v>663358</v>
          </cell>
          <cell r="AF84">
            <v>5</v>
          </cell>
          <cell r="AG84">
            <v>5</v>
          </cell>
          <cell r="AH84">
            <v>163</v>
          </cell>
          <cell r="AI84">
            <v>556</v>
          </cell>
          <cell r="AJ84">
            <v>0</v>
          </cell>
          <cell r="AK84">
            <v>-239</v>
          </cell>
          <cell r="AL84">
            <v>-29682</v>
          </cell>
          <cell r="AM84">
            <v>-260685</v>
          </cell>
          <cell r="AN84">
            <v>31291</v>
          </cell>
          <cell r="AO84">
            <v>18136</v>
          </cell>
          <cell r="AP84">
            <v>83368</v>
          </cell>
          <cell r="AQ84">
            <v>171522</v>
          </cell>
          <cell r="AR84">
            <v>0</v>
          </cell>
          <cell r="AS84">
            <v>52644</v>
          </cell>
          <cell r="AT84">
            <v>45679</v>
          </cell>
          <cell r="AU84">
            <v>491320</v>
          </cell>
          <cell r="AV84">
            <v>0</v>
          </cell>
          <cell r="AW84">
            <v>7</v>
          </cell>
          <cell r="AX84">
            <v>16</v>
          </cell>
          <cell r="AY84">
            <v>328</v>
          </cell>
          <cell r="AZ84">
            <v>0</v>
          </cell>
          <cell r="BA84">
            <v>14702</v>
          </cell>
          <cell r="BB84">
            <v>0</v>
          </cell>
          <cell r="BC84">
            <v>82869</v>
          </cell>
          <cell r="BD84">
            <v>5</v>
          </cell>
          <cell r="BE84">
            <v>5</v>
          </cell>
          <cell r="BF84">
            <v>89</v>
          </cell>
          <cell r="BG84">
            <v>441</v>
          </cell>
          <cell r="BH84">
            <v>0</v>
          </cell>
          <cell r="BI84">
            <v>110846</v>
          </cell>
          <cell r="BJ84">
            <v>18069</v>
          </cell>
          <cell r="BK84">
            <v>74815</v>
          </cell>
          <cell r="BL84">
            <v>196061</v>
          </cell>
          <cell r="BM84">
            <v>45584</v>
          </cell>
          <cell r="BN84">
            <v>130158</v>
          </cell>
          <cell r="BO84">
            <v>0</v>
          </cell>
          <cell r="BP84">
            <v>0</v>
          </cell>
          <cell r="BQ84">
            <v>0</v>
          </cell>
          <cell r="BR84">
            <v>38</v>
          </cell>
          <cell r="BS84">
            <v>228</v>
          </cell>
          <cell r="BT84">
            <v>12</v>
          </cell>
          <cell r="BU84">
            <v>53</v>
          </cell>
          <cell r="BV84">
            <v>36154.660000000003</v>
          </cell>
          <cell r="BW84">
            <v>97894</v>
          </cell>
          <cell r="BX84">
            <v>2865</v>
          </cell>
          <cell r="BY84">
            <v>4887</v>
          </cell>
          <cell r="BZ84">
            <v>546937</v>
          </cell>
          <cell r="CA84">
            <v>1142892</v>
          </cell>
          <cell r="CB84" t="str">
            <v>YES</v>
          </cell>
          <cell r="CC84">
            <v>2</v>
          </cell>
          <cell r="CD84">
            <v>2</v>
          </cell>
          <cell r="CE84">
            <v>1</v>
          </cell>
        </row>
        <row r="85">
          <cell r="A85" t="str">
            <v>0076465</v>
          </cell>
          <cell r="B85" t="str">
            <v>Haven Behavioral Senior Care of Dayton</v>
          </cell>
          <cell r="C85">
            <v>41275</v>
          </cell>
          <cell r="D85">
            <v>41639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5598172</v>
          </cell>
          <cell r="L85">
            <v>5598173</v>
          </cell>
          <cell r="M85">
            <v>0</v>
          </cell>
          <cell r="N85">
            <v>7786</v>
          </cell>
          <cell r="O85">
            <v>221</v>
          </cell>
          <cell r="P85">
            <v>525</v>
          </cell>
          <cell r="Q85">
            <v>13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191025</v>
          </cell>
          <cell r="BJ85">
            <v>0</v>
          </cell>
          <cell r="BK85">
            <v>66399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 t="str">
            <v>NO</v>
          </cell>
          <cell r="CC85">
            <v>2</v>
          </cell>
          <cell r="CD85">
            <v>2</v>
          </cell>
          <cell r="CE85">
            <v>2</v>
          </cell>
        </row>
        <row r="86">
          <cell r="A86" t="str">
            <v>0167475</v>
          </cell>
          <cell r="B86" t="str">
            <v>HealthSouth of Harmarville Rehab</v>
          </cell>
          <cell r="C86">
            <v>41456</v>
          </cell>
          <cell r="D86">
            <v>41820</v>
          </cell>
          <cell r="E86">
            <v>2780602</v>
          </cell>
          <cell r="F86">
            <v>0</v>
          </cell>
          <cell r="G86">
            <v>0</v>
          </cell>
          <cell r="H86">
            <v>0</v>
          </cell>
          <cell r="I86">
            <v>1861638</v>
          </cell>
          <cell r="J86">
            <v>0</v>
          </cell>
          <cell r="K86">
            <v>31203104</v>
          </cell>
          <cell r="L86">
            <v>25640683</v>
          </cell>
          <cell r="M86">
            <v>920097</v>
          </cell>
          <cell r="N86">
            <v>30209</v>
          </cell>
          <cell r="O86">
            <v>29</v>
          </cell>
          <cell r="P86">
            <v>1936</v>
          </cell>
          <cell r="Q86">
            <v>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23544</v>
          </cell>
          <cell r="BJ86">
            <v>0</v>
          </cell>
          <cell r="BK86">
            <v>18345</v>
          </cell>
          <cell r="BL86">
            <v>0</v>
          </cell>
          <cell r="BM86">
            <v>0</v>
          </cell>
          <cell r="BN86">
            <v>0</v>
          </cell>
          <cell r="BO86">
            <v>-5199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 t="str">
            <v>NO</v>
          </cell>
          <cell r="CC86">
            <v>2</v>
          </cell>
          <cell r="CD86">
            <v>2</v>
          </cell>
          <cell r="CE86">
            <v>3</v>
          </cell>
        </row>
        <row r="87">
          <cell r="A87" t="str">
            <v>3028084</v>
          </cell>
          <cell r="B87" t="str">
            <v>HealthSouth of Sewickely</v>
          </cell>
          <cell r="C87">
            <v>41456</v>
          </cell>
          <cell r="D87">
            <v>41820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10830542</v>
          </cell>
          <cell r="L87">
            <v>10481429</v>
          </cell>
          <cell r="M87">
            <v>349031</v>
          </cell>
          <cell r="N87">
            <v>13007</v>
          </cell>
          <cell r="O87">
            <v>36</v>
          </cell>
          <cell r="P87">
            <v>860</v>
          </cell>
          <cell r="Q87">
            <v>2</v>
          </cell>
          <cell r="R87">
            <v>3883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27032</v>
          </cell>
          <cell r="BJ87">
            <v>0</v>
          </cell>
          <cell r="BK87">
            <v>29598</v>
          </cell>
          <cell r="BL87">
            <v>0</v>
          </cell>
          <cell r="BM87">
            <v>0</v>
          </cell>
          <cell r="BN87">
            <v>0</v>
          </cell>
          <cell r="BO87">
            <v>2566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 t="str">
            <v>NO</v>
          </cell>
          <cell r="CC87">
            <v>2</v>
          </cell>
          <cell r="CD87">
            <v>3</v>
          </cell>
          <cell r="CE87">
            <v>3</v>
          </cell>
        </row>
        <row r="88">
          <cell r="A88" t="str">
            <v>0061717</v>
          </cell>
          <cell r="B88" t="str">
            <v>HealthSouth Rehab Hospital At Drake</v>
          </cell>
          <cell r="C88">
            <v>41183</v>
          </cell>
          <cell r="D88">
            <v>41547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11576595</v>
          </cell>
          <cell r="L88">
            <v>11576595</v>
          </cell>
          <cell r="M88">
            <v>0</v>
          </cell>
          <cell r="N88">
            <v>12903</v>
          </cell>
          <cell r="O88">
            <v>1712</v>
          </cell>
          <cell r="P88">
            <v>865</v>
          </cell>
          <cell r="Q88">
            <v>100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1489179</v>
          </cell>
          <cell r="BJ88">
            <v>0</v>
          </cell>
          <cell r="BK88">
            <v>1084253</v>
          </cell>
          <cell r="BL88">
            <v>0</v>
          </cell>
          <cell r="BM88">
            <v>0</v>
          </cell>
          <cell r="BN88">
            <v>0</v>
          </cell>
          <cell r="BO88">
            <v>-404926</v>
          </cell>
          <cell r="BP88">
            <v>0</v>
          </cell>
          <cell r="BQ88">
            <v>0</v>
          </cell>
          <cell r="BR88">
            <v>324</v>
          </cell>
          <cell r="BS88">
            <v>1083</v>
          </cell>
          <cell r="BT88">
            <v>21</v>
          </cell>
          <cell r="BU88">
            <v>76</v>
          </cell>
          <cell r="BV88">
            <v>1174779.83</v>
          </cell>
          <cell r="BW88">
            <v>309404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 t="str">
            <v>NO</v>
          </cell>
          <cell r="CC88">
            <v>2</v>
          </cell>
          <cell r="CD88">
            <v>2</v>
          </cell>
          <cell r="CE88">
            <v>2</v>
          </cell>
        </row>
        <row r="89">
          <cell r="A89" t="str">
            <v>3118665</v>
          </cell>
          <cell r="B89" t="str">
            <v>HealthSouth Rehab of Western Hills</v>
          </cell>
          <cell r="C89">
            <v>41275</v>
          </cell>
          <cell r="D89">
            <v>41639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23219152</v>
          </cell>
          <cell r="L89">
            <v>21329160</v>
          </cell>
          <cell r="M89">
            <v>1877206</v>
          </cell>
          <cell r="N89">
            <v>24682</v>
          </cell>
          <cell r="O89">
            <v>0</v>
          </cell>
          <cell r="P89">
            <v>1842</v>
          </cell>
          <cell r="Q89">
            <v>0</v>
          </cell>
          <cell r="R89">
            <v>16314</v>
          </cell>
          <cell r="S89">
            <v>34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1598</v>
          </cell>
          <cell r="BM89">
            <v>0</v>
          </cell>
          <cell r="BN89">
            <v>1904</v>
          </cell>
          <cell r="BO89">
            <v>306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 t="str">
            <v>NO</v>
          </cell>
          <cell r="CC89">
            <v>4</v>
          </cell>
          <cell r="CD89">
            <v>4</v>
          </cell>
          <cell r="CE89">
            <v>4</v>
          </cell>
        </row>
        <row r="90">
          <cell r="A90" t="str">
            <v>0150223</v>
          </cell>
          <cell r="B90" t="str">
            <v>Heartland Behavioral</v>
          </cell>
          <cell r="C90">
            <v>41456</v>
          </cell>
          <cell r="D90">
            <v>41820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23721610</v>
          </cell>
          <cell r="L90">
            <v>23721610</v>
          </cell>
          <cell r="M90">
            <v>0</v>
          </cell>
          <cell r="N90">
            <v>51368</v>
          </cell>
          <cell r="O90">
            <v>164</v>
          </cell>
          <cell r="P90">
            <v>1356</v>
          </cell>
          <cell r="Q90">
            <v>11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75735</v>
          </cell>
          <cell r="BJ90">
            <v>104571.75</v>
          </cell>
          <cell r="BK90">
            <v>139263.75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 t="str">
            <v>NO</v>
          </cell>
          <cell r="CC90">
            <v>0</v>
          </cell>
          <cell r="CD90">
            <v>0</v>
          </cell>
          <cell r="CE90">
            <v>0</v>
          </cell>
        </row>
        <row r="91">
          <cell r="A91" t="str">
            <v>0052364</v>
          </cell>
          <cell r="B91" t="str">
            <v>Heather Hill Care Communities</v>
          </cell>
          <cell r="C91">
            <v>41275</v>
          </cell>
          <cell r="D91">
            <v>41639</v>
          </cell>
          <cell r="E91">
            <v>7251934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15302947</v>
          </cell>
          <cell r="L91">
            <v>7187125</v>
          </cell>
          <cell r="M91">
            <v>0</v>
          </cell>
          <cell r="N91">
            <v>5794</v>
          </cell>
          <cell r="O91">
            <v>194</v>
          </cell>
          <cell r="P91">
            <v>262</v>
          </cell>
          <cell r="Q91">
            <v>8</v>
          </cell>
          <cell r="R91">
            <v>0</v>
          </cell>
          <cell r="S91">
            <v>0</v>
          </cell>
          <cell r="T91">
            <v>0</v>
          </cell>
          <cell r="U91">
            <v>58531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5546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25500</v>
          </cell>
          <cell r="AT91">
            <v>0</v>
          </cell>
          <cell r="AU91">
            <v>0</v>
          </cell>
          <cell r="AV91">
            <v>0</v>
          </cell>
          <cell r="AW91">
            <v>2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196452</v>
          </cell>
          <cell r="BJ91">
            <v>165140</v>
          </cell>
          <cell r="BK91">
            <v>418669</v>
          </cell>
          <cell r="BL91">
            <v>0</v>
          </cell>
          <cell r="BM91">
            <v>279</v>
          </cell>
          <cell r="BN91">
            <v>279</v>
          </cell>
          <cell r="BO91">
            <v>222496</v>
          </cell>
          <cell r="BP91">
            <v>0</v>
          </cell>
          <cell r="BQ91">
            <v>0</v>
          </cell>
          <cell r="BR91">
            <v>64</v>
          </cell>
          <cell r="BS91">
            <v>1904</v>
          </cell>
          <cell r="BT91">
            <v>1</v>
          </cell>
          <cell r="BU91">
            <v>86</v>
          </cell>
          <cell r="BV91">
            <v>80743</v>
          </cell>
          <cell r="BW91">
            <v>69056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 t="str">
            <v>YES</v>
          </cell>
          <cell r="CC91">
            <v>2</v>
          </cell>
          <cell r="CD91">
            <v>2</v>
          </cell>
          <cell r="CE91">
            <v>1</v>
          </cell>
        </row>
        <row r="92">
          <cell r="A92" t="str">
            <v>3822751</v>
          </cell>
          <cell r="B92" t="str">
            <v>Henry County Hospital</v>
          </cell>
          <cell r="C92">
            <v>41214</v>
          </cell>
          <cell r="D92">
            <v>41578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22303981</v>
          </cell>
          <cell r="L92">
            <v>8034510</v>
          </cell>
          <cell r="M92">
            <v>11649812</v>
          </cell>
          <cell r="N92">
            <v>2945</v>
          </cell>
          <cell r="O92">
            <v>46</v>
          </cell>
          <cell r="P92">
            <v>848</v>
          </cell>
          <cell r="Q92">
            <v>16</v>
          </cell>
          <cell r="R92">
            <v>42362</v>
          </cell>
          <cell r="S92">
            <v>895</v>
          </cell>
          <cell r="T92">
            <v>28048</v>
          </cell>
          <cell r="U92">
            <v>632300.5</v>
          </cell>
          <cell r="V92">
            <v>117376</v>
          </cell>
          <cell r="W92">
            <v>2896664.61</v>
          </cell>
          <cell r="X92">
            <v>5</v>
          </cell>
          <cell r="Y92">
            <v>67</v>
          </cell>
          <cell r="Z92">
            <v>85</v>
          </cell>
          <cell r="AA92">
            <v>2319</v>
          </cell>
          <cell r="AB92">
            <v>76451</v>
          </cell>
          <cell r="AC92">
            <v>249155</v>
          </cell>
          <cell r="AD92">
            <v>259255</v>
          </cell>
          <cell r="AE92">
            <v>1238056</v>
          </cell>
          <cell r="AF92">
            <v>13</v>
          </cell>
          <cell r="AG92">
            <v>29</v>
          </cell>
          <cell r="AH92">
            <v>269</v>
          </cell>
          <cell r="AI92">
            <v>1421</v>
          </cell>
          <cell r="AJ92">
            <v>4501</v>
          </cell>
          <cell r="AK92">
            <v>-8667</v>
          </cell>
          <cell r="AL92">
            <v>17681</v>
          </cell>
          <cell r="AM92">
            <v>-1419049</v>
          </cell>
          <cell r="AN92">
            <v>60692</v>
          </cell>
          <cell r="AO92">
            <v>170742</v>
          </cell>
          <cell r="AP92">
            <v>115627</v>
          </cell>
          <cell r="AQ92">
            <v>548817</v>
          </cell>
          <cell r="AR92">
            <v>16633</v>
          </cell>
          <cell r="AS92">
            <v>500166</v>
          </cell>
          <cell r="AT92">
            <v>27926</v>
          </cell>
          <cell r="AU92">
            <v>2671979</v>
          </cell>
          <cell r="AV92">
            <v>5</v>
          </cell>
          <cell r="AW92">
            <v>64</v>
          </cell>
          <cell r="AX92">
            <v>52</v>
          </cell>
          <cell r="AY92">
            <v>1393</v>
          </cell>
          <cell r="AZ92">
            <v>0</v>
          </cell>
          <cell r="BA92">
            <v>65</v>
          </cell>
          <cell r="BB92">
            <v>300</v>
          </cell>
          <cell r="BC92">
            <v>45361</v>
          </cell>
          <cell r="BD92">
            <v>12</v>
          </cell>
          <cell r="BE92">
            <v>29</v>
          </cell>
          <cell r="BF92">
            <v>145</v>
          </cell>
          <cell r="BG92">
            <v>930</v>
          </cell>
          <cell r="BH92">
            <v>0</v>
          </cell>
          <cell r="BI92">
            <v>95015</v>
          </cell>
          <cell r="BJ92">
            <v>90133</v>
          </cell>
          <cell r="BK92">
            <v>156954</v>
          </cell>
          <cell r="BL92">
            <v>311815</v>
          </cell>
          <cell r="BM92">
            <v>210626</v>
          </cell>
          <cell r="BN92">
            <v>377805</v>
          </cell>
          <cell r="BO92">
            <v>0</v>
          </cell>
          <cell r="BP92">
            <v>0</v>
          </cell>
          <cell r="BQ92">
            <v>0</v>
          </cell>
          <cell r="BR92">
            <v>274</v>
          </cell>
          <cell r="BS92">
            <v>720</v>
          </cell>
          <cell r="BT92">
            <v>115</v>
          </cell>
          <cell r="BU92">
            <v>214</v>
          </cell>
          <cell r="BV92">
            <v>317887</v>
          </cell>
          <cell r="BW92">
            <v>549037</v>
          </cell>
          <cell r="BX92">
            <v>4756</v>
          </cell>
          <cell r="BY92">
            <v>8679</v>
          </cell>
          <cell r="BZ92">
            <v>594091</v>
          </cell>
          <cell r="CA92">
            <v>1324212</v>
          </cell>
          <cell r="CB92" t="str">
            <v>YES</v>
          </cell>
          <cell r="CC92">
            <v>1</v>
          </cell>
          <cell r="CD92">
            <v>3</v>
          </cell>
          <cell r="CE92">
            <v>3</v>
          </cell>
        </row>
        <row r="93">
          <cell r="A93" t="str">
            <v>3922778</v>
          </cell>
          <cell r="B93" t="str">
            <v>Highland District Hospital</v>
          </cell>
          <cell r="C93">
            <v>41275</v>
          </cell>
          <cell r="D93">
            <v>41639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1466820</v>
          </cell>
          <cell r="J93">
            <v>0</v>
          </cell>
          <cell r="K93">
            <v>29533695</v>
          </cell>
          <cell r="L93">
            <v>9753097</v>
          </cell>
          <cell r="M93">
            <v>15254903</v>
          </cell>
          <cell r="N93">
            <v>8496</v>
          </cell>
          <cell r="O93">
            <v>315</v>
          </cell>
          <cell r="P93">
            <v>2360</v>
          </cell>
          <cell r="Q93">
            <v>117</v>
          </cell>
          <cell r="R93">
            <v>78029</v>
          </cell>
          <cell r="S93">
            <v>3786</v>
          </cell>
          <cell r="T93">
            <v>38842.129999999997</v>
          </cell>
          <cell r="U93">
            <v>1358383.35</v>
          </cell>
          <cell r="V93">
            <v>316817.18999999994</v>
          </cell>
          <cell r="W93">
            <v>5371089.169999999</v>
          </cell>
          <cell r="X93">
            <v>6</v>
          </cell>
          <cell r="Y93">
            <v>138</v>
          </cell>
          <cell r="Z93">
            <v>239</v>
          </cell>
          <cell r="AA93">
            <v>4511</v>
          </cell>
          <cell r="AB93">
            <v>296869.77999999997</v>
          </cell>
          <cell r="AC93">
            <v>971151.02000000014</v>
          </cell>
          <cell r="AD93">
            <v>1348383.83</v>
          </cell>
          <cell r="AE93">
            <v>4173739.5300000003</v>
          </cell>
          <cell r="AF93">
            <v>35</v>
          </cell>
          <cell r="AG93">
            <v>143</v>
          </cell>
          <cell r="AH93">
            <v>1015</v>
          </cell>
          <cell r="AI93">
            <v>4584</v>
          </cell>
          <cell r="AJ93">
            <v>-6860</v>
          </cell>
          <cell r="AK93">
            <v>-710548</v>
          </cell>
          <cell r="AL93">
            <v>-19291</v>
          </cell>
          <cell r="AM93">
            <v>-2553536</v>
          </cell>
          <cell r="AN93">
            <v>122871</v>
          </cell>
          <cell r="AO93">
            <v>298962</v>
          </cell>
          <cell r="AP93">
            <v>347239</v>
          </cell>
          <cell r="AQ93">
            <v>557680</v>
          </cell>
          <cell r="AR93">
            <v>26419</v>
          </cell>
          <cell r="AS93">
            <v>1306452</v>
          </cell>
          <cell r="AT93">
            <v>97907</v>
          </cell>
          <cell r="AU93">
            <v>3855040</v>
          </cell>
          <cell r="AV93">
            <v>6</v>
          </cell>
          <cell r="AW93">
            <v>130</v>
          </cell>
          <cell r="AX93">
            <v>82</v>
          </cell>
          <cell r="AY93">
            <v>2325</v>
          </cell>
          <cell r="AZ93">
            <v>0</v>
          </cell>
          <cell r="BA93">
            <v>114177</v>
          </cell>
          <cell r="BB93">
            <v>1285</v>
          </cell>
          <cell r="BC93">
            <v>483489</v>
          </cell>
          <cell r="BD93">
            <v>32</v>
          </cell>
          <cell r="BE93">
            <v>137</v>
          </cell>
          <cell r="BF93">
            <v>401</v>
          </cell>
          <cell r="BG93">
            <v>2893</v>
          </cell>
          <cell r="BH93">
            <v>0</v>
          </cell>
          <cell r="BI93">
            <v>419279</v>
          </cell>
          <cell r="BJ93">
            <v>366321.57999999996</v>
          </cell>
          <cell r="BK93">
            <v>713965.58</v>
          </cell>
          <cell r="BL93">
            <v>568876</v>
          </cell>
          <cell r="BM93">
            <v>708260.23</v>
          </cell>
          <cell r="BN93">
            <v>1224410.23</v>
          </cell>
          <cell r="BO93">
            <v>0</v>
          </cell>
          <cell r="BP93">
            <v>0</v>
          </cell>
          <cell r="BQ93">
            <v>0</v>
          </cell>
          <cell r="BR93">
            <v>1202</v>
          </cell>
          <cell r="BS93">
            <v>2497</v>
          </cell>
          <cell r="BT93">
            <v>606</v>
          </cell>
          <cell r="BU93">
            <v>911</v>
          </cell>
          <cell r="BV93">
            <v>1584040</v>
          </cell>
          <cell r="BW93">
            <v>1687009</v>
          </cell>
          <cell r="BX93">
            <v>14975</v>
          </cell>
          <cell r="BY93">
            <v>25389</v>
          </cell>
          <cell r="BZ93">
            <v>2691413</v>
          </cell>
          <cell r="CA93">
            <v>2999862</v>
          </cell>
          <cell r="CB93" t="str">
            <v>YES</v>
          </cell>
          <cell r="CC93">
            <v>1</v>
          </cell>
          <cell r="CD93">
            <v>2</v>
          </cell>
          <cell r="CE93">
            <v>2</v>
          </cell>
        </row>
        <row r="94">
          <cell r="A94" t="str">
            <v>0089998</v>
          </cell>
          <cell r="B94" t="str">
            <v>Hillcrest Hospital</v>
          </cell>
          <cell r="C94">
            <v>41275</v>
          </cell>
          <cell r="D94">
            <v>41639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305091559</v>
          </cell>
          <cell r="L94">
            <v>194364756</v>
          </cell>
          <cell r="M94">
            <v>102811895</v>
          </cell>
          <cell r="N94">
            <v>122591</v>
          </cell>
          <cell r="O94">
            <v>4031</v>
          </cell>
          <cell r="P94">
            <v>25964</v>
          </cell>
          <cell r="Q94">
            <v>688</v>
          </cell>
          <cell r="R94">
            <v>234607</v>
          </cell>
          <cell r="S94">
            <v>3633</v>
          </cell>
          <cell r="T94">
            <v>853574</v>
          </cell>
          <cell r="U94">
            <v>45496516</v>
          </cell>
          <cell r="V94">
            <v>1439483</v>
          </cell>
          <cell r="W94">
            <v>54448400</v>
          </cell>
          <cell r="X94">
            <v>33</v>
          </cell>
          <cell r="Y94">
            <v>2040</v>
          </cell>
          <cell r="Z94">
            <v>302</v>
          </cell>
          <cell r="AA94">
            <v>15772</v>
          </cell>
          <cell r="AB94">
            <v>7962472</v>
          </cell>
          <cell r="AC94">
            <v>11051296</v>
          </cell>
          <cell r="AD94">
            <v>8273535</v>
          </cell>
          <cell r="AE94">
            <v>14503388</v>
          </cell>
          <cell r="AF94">
            <v>266</v>
          </cell>
          <cell r="AG94">
            <v>582</v>
          </cell>
          <cell r="AH94">
            <v>2089</v>
          </cell>
          <cell r="AI94">
            <v>4784</v>
          </cell>
          <cell r="AJ94">
            <v>49199.899999999994</v>
          </cell>
          <cell r="AK94">
            <v>-2348165.9978085887</v>
          </cell>
          <cell r="AL94">
            <v>-147289.66999999987</v>
          </cell>
          <cell r="AM94">
            <v>-8034336.835145954</v>
          </cell>
          <cell r="AN94">
            <v>2194318</v>
          </cell>
          <cell r="AO94">
            <v>2941145.5139556099</v>
          </cell>
          <cell r="AP94">
            <v>1459766</v>
          </cell>
          <cell r="AQ94">
            <v>2117740.0576169998</v>
          </cell>
          <cell r="AR94">
            <v>208021.1</v>
          </cell>
          <cell r="AS94">
            <v>16129013.997808589</v>
          </cell>
          <cell r="AT94">
            <v>418040.66999999987</v>
          </cell>
          <cell r="AU94">
            <v>17474924.835145954</v>
          </cell>
          <cell r="AV94">
            <v>32</v>
          </cell>
          <cell r="AW94">
            <v>1942</v>
          </cell>
          <cell r="AX94">
            <v>185</v>
          </cell>
          <cell r="AY94">
            <v>11223</v>
          </cell>
          <cell r="AZ94">
            <v>0</v>
          </cell>
          <cell r="BA94">
            <v>138444.48604438998</v>
          </cell>
          <cell r="BB94">
            <v>0</v>
          </cell>
          <cell r="BC94">
            <v>224243.94238299996</v>
          </cell>
          <cell r="BD94">
            <v>248</v>
          </cell>
          <cell r="BE94">
            <v>544</v>
          </cell>
          <cell r="BF94">
            <v>1166</v>
          </cell>
          <cell r="BG94">
            <v>3127</v>
          </cell>
          <cell r="BH94">
            <v>0</v>
          </cell>
          <cell r="BI94">
            <v>5947294</v>
          </cell>
          <cell r="BJ94">
            <v>1657501</v>
          </cell>
          <cell r="BK94">
            <v>5836574</v>
          </cell>
          <cell r="BL94">
            <v>1542298</v>
          </cell>
          <cell r="BM94">
            <v>597498</v>
          </cell>
          <cell r="BN94">
            <v>1751168</v>
          </cell>
          <cell r="BO94">
            <v>0</v>
          </cell>
          <cell r="BP94">
            <v>0</v>
          </cell>
          <cell r="BQ94">
            <v>0</v>
          </cell>
          <cell r="BR94">
            <v>9066</v>
          </cell>
          <cell r="BS94">
            <v>47162</v>
          </cell>
          <cell r="BT94">
            <v>2384</v>
          </cell>
          <cell r="BU94">
            <v>10955</v>
          </cell>
          <cell r="BV94">
            <v>10315709</v>
          </cell>
          <cell r="BW94">
            <v>11654924</v>
          </cell>
          <cell r="BX94">
            <v>12822</v>
          </cell>
          <cell r="BY94">
            <v>92613</v>
          </cell>
          <cell r="BZ94">
            <v>4063528</v>
          </cell>
          <cell r="CA94">
            <v>4793014</v>
          </cell>
          <cell r="CB94" t="str">
            <v>YES</v>
          </cell>
          <cell r="CC94">
            <v>1</v>
          </cell>
          <cell r="CD94">
            <v>2</v>
          </cell>
          <cell r="CE94">
            <v>2</v>
          </cell>
        </row>
        <row r="95">
          <cell r="A95" t="str">
            <v>3126414</v>
          </cell>
          <cell r="B95" t="str">
            <v>Hillside Rehabilitation Hospital</v>
          </cell>
          <cell r="C95">
            <v>41275</v>
          </cell>
          <cell r="D95">
            <v>41639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17132786</v>
          </cell>
          <cell r="L95">
            <v>15548765</v>
          </cell>
          <cell r="M95">
            <v>1581468</v>
          </cell>
          <cell r="N95">
            <v>12559</v>
          </cell>
          <cell r="O95">
            <v>957</v>
          </cell>
          <cell r="P95">
            <v>865</v>
          </cell>
          <cell r="Q95">
            <v>51</v>
          </cell>
          <cell r="R95">
            <v>3797</v>
          </cell>
          <cell r="S95">
            <v>554</v>
          </cell>
          <cell r="T95">
            <v>0</v>
          </cell>
          <cell r="U95">
            <v>983303</v>
          </cell>
          <cell r="V95">
            <v>0</v>
          </cell>
          <cell r="W95">
            <v>61581</v>
          </cell>
          <cell r="X95">
            <v>0</v>
          </cell>
          <cell r="Y95">
            <v>16</v>
          </cell>
          <cell r="Z95">
            <v>0</v>
          </cell>
          <cell r="AA95">
            <v>32</v>
          </cell>
          <cell r="AB95">
            <v>0</v>
          </cell>
          <cell r="AC95">
            <v>38561</v>
          </cell>
          <cell r="AD95">
            <v>0</v>
          </cell>
          <cell r="AE95">
            <v>645</v>
          </cell>
          <cell r="AF95">
            <v>0</v>
          </cell>
          <cell r="AG95">
            <v>1</v>
          </cell>
          <cell r="AH95">
            <v>0</v>
          </cell>
          <cell r="AI95">
            <v>1</v>
          </cell>
          <cell r="AJ95">
            <v>0</v>
          </cell>
          <cell r="AK95">
            <v>-13320</v>
          </cell>
          <cell r="AL95">
            <v>0</v>
          </cell>
          <cell r="AM95">
            <v>-88260</v>
          </cell>
          <cell r="AN95">
            <v>0</v>
          </cell>
          <cell r="AO95">
            <v>14230</v>
          </cell>
          <cell r="AP95">
            <v>0</v>
          </cell>
          <cell r="AQ95">
            <v>468</v>
          </cell>
          <cell r="AR95">
            <v>0</v>
          </cell>
          <cell r="AS95">
            <v>350930</v>
          </cell>
          <cell r="AT95">
            <v>0</v>
          </cell>
          <cell r="AU95">
            <v>107294</v>
          </cell>
          <cell r="AV95">
            <v>0</v>
          </cell>
          <cell r="AW95">
            <v>16</v>
          </cell>
          <cell r="AX95">
            <v>0</v>
          </cell>
          <cell r="AY95">
            <v>25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1</v>
          </cell>
          <cell r="BF95">
            <v>0</v>
          </cell>
          <cell r="BG95">
            <v>1</v>
          </cell>
          <cell r="BH95">
            <v>0</v>
          </cell>
          <cell r="BI95">
            <v>1212120</v>
          </cell>
          <cell r="BJ95">
            <v>210418</v>
          </cell>
          <cell r="BK95">
            <v>1355622</v>
          </cell>
          <cell r="BL95">
            <v>137062</v>
          </cell>
          <cell r="BM95">
            <v>30558</v>
          </cell>
          <cell r="BN95">
            <v>191106</v>
          </cell>
          <cell r="BO95">
            <v>197546</v>
          </cell>
          <cell r="BP95">
            <v>0</v>
          </cell>
          <cell r="BQ95">
            <v>0</v>
          </cell>
          <cell r="BR95">
            <v>550</v>
          </cell>
          <cell r="BS95">
            <v>3853</v>
          </cell>
          <cell r="BT95">
            <v>18</v>
          </cell>
          <cell r="BU95">
            <v>281</v>
          </cell>
          <cell r="BV95">
            <v>821977</v>
          </cell>
          <cell r="BW95">
            <v>668488</v>
          </cell>
          <cell r="BX95">
            <v>57</v>
          </cell>
          <cell r="BY95">
            <v>1157</v>
          </cell>
          <cell r="BZ95">
            <v>10784</v>
          </cell>
          <cell r="CA95">
            <v>124737</v>
          </cell>
          <cell r="CB95" t="str">
            <v>NO</v>
          </cell>
          <cell r="CC95">
            <v>2</v>
          </cell>
          <cell r="CD95">
            <v>2</v>
          </cell>
          <cell r="CE95">
            <v>2</v>
          </cell>
        </row>
        <row r="96">
          <cell r="A96" t="str">
            <v>3978503</v>
          </cell>
          <cell r="B96" t="str">
            <v>Hocking Valley Community Hospital</v>
          </cell>
          <cell r="C96">
            <v>41275</v>
          </cell>
          <cell r="D96">
            <v>41639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25735810</v>
          </cell>
          <cell r="L96">
            <v>10362113</v>
          </cell>
          <cell r="M96">
            <v>13609364</v>
          </cell>
          <cell r="N96">
            <v>4790</v>
          </cell>
          <cell r="O96">
            <v>85</v>
          </cell>
          <cell r="P96">
            <v>1043</v>
          </cell>
          <cell r="Q96">
            <v>24</v>
          </cell>
          <cell r="R96">
            <v>71680</v>
          </cell>
          <cell r="S96">
            <v>3211</v>
          </cell>
          <cell r="T96">
            <v>383680</v>
          </cell>
          <cell r="U96">
            <v>2517517</v>
          </cell>
          <cell r="V96">
            <v>478387</v>
          </cell>
          <cell r="W96">
            <v>6708246</v>
          </cell>
          <cell r="X96">
            <v>15</v>
          </cell>
          <cell r="Y96">
            <v>137</v>
          </cell>
          <cell r="Z96">
            <v>316</v>
          </cell>
          <cell r="AA96">
            <v>6490</v>
          </cell>
          <cell r="AB96">
            <v>388580</v>
          </cell>
          <cell r="AC96">
            <v>444584</v>
          </cell>
          <cell r="AD96">
            <v>1878430</v>
          </cell>
          <cell r="AE96">
            <v>2472140</v>
          </cell>
          <cell r="AF96">
            <v>27</v>
          </cell>
          <cell r="AG96">
            <v>31</v>
          </cell>
          <cell r="AH96">
            <v>2003</v>
          </cell>
          <cell r="AI96">
            <v>3442</v>
          </cell>
          <cell r="AJ96">
            <v>11564</v>
          </cell>
          <cell r="AK96">
            <v>-234116</v>
          </cell>
          <cell r="AL96">
            <v>41157</v>
          </cell>
          <cell r="AM96">
            <v>-2129577</v>
          </cell>
          <cell r="AN96">
            <v>162559</v>
          </cell>
          <cell r="AO96">
            <v>184662</v>
          </cell>
          <cell r="AP96">
            <v>510053</v>
          </cell>
          <cell r="AQ96">
            <v>442650</v>
          </cell>
          <cell r="AR96">
            <v>153890</v>
          </cell>
          <cell r="AS96">
            <v>1335352</v>
          </cell>
          <cell r="AT96">
            <v>96235</v>
          </cell>
          <cell r="AU96">
            <v>3963851</v>
          </cell>
          <cell r="AV96">
            <v>14</v>
          </cell>
          <cell r="AW96">
            <v>124</v>
          </cell>
          <cell r="AX96">
            <v>152</v>
          </cell>
          <cell r="AY96">
            <v>3422</v>
          </cell>
          <cell r="AZ96">
            <v>0</v>
          </cell>
          <cell r="BA96">
            <v>10343</v>
          </cell>
          <cell r="BB96">
            <v>290</v>
          </cell>
          <cell r="BC96">
            <v>220574</v>
          </cell>
          <cell r="BD96">
            <v>23</v>
          </cell>
          <cell r="BE96">
            <v>30</v>
          </cell>
          <cell r="BF96">
            <v>1004</v>
          </cell>
          <cell r="BG96">
            <v>2040</v>
          </cell>
          <cell r="BH96">
            <v>0</v>
          </cell>
          <cell r="BI96">
            <v>201244</v>
          </cell>
          <cell r="BJ96">
            <v>171291</v>
          </cell>
          <cell r="BK96">
            <v>269223</v>
          </cell>
          <cell r="BL96">
            <v>552798</v>
          </cell>
          <cell r="BM96">
            <v>503435</v>
          </cell>
          <cell r="BN96">
            <v>866871</v>
          </cell>
          <cell r="BO96">
            <v>0</v>
          </cell>
          <cell r="BP96">
            <v>0</v>
          </cell>
          <cell r="BQ96">
            <v>0</v>
          </cell>
          <cell r="BR96">
            <v>160</v>
          </cell>
          <cell r="BS96">
            <v>1580</v>
          </cell>
          <cell r="BT96">
            <v>53</v>
          </cell>
          <cell r="BU96">
            <v>304</v>
          </cell>
          <cell r="BV96">
            <v>276012.17</v>
          </cell>
          <cell r="BW96">
            <v>362480</v>
          </cell>
          <cell r="BX96">
            <v>15929</v>
          </cell>
          <cell r="BY96">
            <v>22686</v>
          </cell>
          <cell r="BZ96">
            <v>2204696</v>
          </cell>
          <cell r="CA96">
            <v>3104445</v>
          </cell>
          <cell r="CB96" t="str">
            <v>YES</v>
          </cell>
          <cell r="CC96">
            <v>1</v>
          </cell>
          <cell r="CD96">
            <v>2</v>
          </cell>
          <cell r="CE96">
            <v>2</v>
          </cell>
        </row>
        <row r="97">
          <cell r="A97" t="str">
            <v>4046562</v>
          </cell>
          <cell r="B97" t="str">
            <v>Holzer Medical Center</v>
          </cell>
          <cell r="C97">
            <v>41456</v>
          </cell>
          <cell r="D97">
            <v>41820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1687288</v>
          </cell>
          <cell r="K97">
            <v>129909350</v>
          </cell>
          <cell r="L97">
            <v>53565595</v>
          </cell>
          <cell r="M97">
            <v>71640544</v>
          </cell>
          <cell r="N97">
            <v>30828</v>
          </cell>
          <cell r="O97">
            <v>848</v>
          </cell>
          <cell r="P97">
            <v>6110</v>
          </cell>
          <cell r="Q97">
            <v>224</v>
          </cell>
          <cell r="R97">
            <v>182763</v>
          </cell>
          <cell r="S97">
            <v>6724</v>
          </cell>
          <cell r="T97">
            <v>323261.64</v>
          </cell>
          <cell r="U97">
            <v>15932209.530000001</v>
          </cell>
          <cell r="V97">
            <v>620467.02000000014</v>
          </cell>
          <cell r="W97">
            <v>37447234.469999991</v>
          </cell>
          <cell r="X97">
            <v>13</v>
          </cell>
          <cell r="Y97">
            <v>992</v>
          </cell>
          <cell r="Z97">
            <v>145</v>
          </cell>
          <cell r="AA97">
            <v>11563</v>
          </cell>
          <cell r="AB97">
            <v>494473.14999999997</v>
          </cell>
          <cell r="AC97">
            <v>2233812.4700000002</v>
          </cell>
          <cell r="AD97">
            <v>1679158.7799999998</v>
          </cell>
          <cell r="AE97">
            <v>5301912.53</v>
          </cell>
          <cell r="AF97">
            <v>25</v>
          </cell>
          <cell r="AG97">
            <v>109</v>
          </cell>
          <cell r="AH97">
            <v>553</v>
          </cell>
          <cell r="AI97">
            <v>2426</v>
          </cell>
          <cell r="AJ97">
            <v>7167</v>
          </cell>
          <cell r="AK97">
            <v>1988515.6400000029</v>
          </cell>
          <cell r="AL97">
            <v>-3602.9200000000419</v>
          </cell>
          <cell r="AM97">
            <v>9756081.5199999996</v>
          </cell>
          <cell r="AN97">
            <v>175059</v>
          </cell>
          <cell r="AO97">
            <v>763305</v>
          </cell>
          <cell r="AP97">
            <v>443884</v>
          </cell>
          <cell r="AQ97">
            <v>1335737.24</v>
          </cell>
          <cell r="AR97">
            <v>113532</v>
          </cell>
          <cell r="AS97">
            <v>2501486.3599999971</v>
          </cell>
          <cell r="AT97">
            <v>165825.92000000004</v>
          </cell>
          <cell r="AU97">
            <v>89702.479999999952</v>
          </cell>
          <cell r="AV97">
            <v>12</v>
          </cell>
          <cell r="AW97">
            <v>663</v>
          </cell>
          <cell r="AX97">
            <v>90</v>
          </cell>
          <cell r="AY97">
            <v>8994</v>
          </cell>
          <cell r="AZ97">
            <v>0</v>
          </cell>
          <cell r="BA97">
            <v>2097</v>
          </cell>
          <cell r="BB97">
            <v>0</v>
          </cell>
          <cell r="BC97">
            <v>3382.7599999999993</v>
          </cell>
          <cell r="BD97">
            <v>25</v>
          </cell>
          <cell r="BE97">
            <v>102</v>
          </cell>
          <cell r="BF97">
            <v>367</v>
          </cell>
          <cell r="BG97">
            <v>1726</v>
          </cell>
          <cell r="BH97">
            <v>0</v>
          </cell>
          <cell r="BI97">
            <v>1554429</v>
          </cell>
          <cell r="BJ97">
            <v>1515561.98</v>
          </cell>
          <cell r="BK97">
            <v>2807845.98</v>
          </cell>
          <cell r="BL97">
            <v>2255351</v>
          </cell>
          <cell r="BM97">
            <v>422019.87</v>
          </cell>
          <cell r="BN97">
            <v>1804984.87</v>
          </cell>
          <cell r="BO97">
            <v>0</v>
          </cell>
          <cell r="BP97">
            <v>0</v>
          </cell>
          <cell r="BQ97">
            <v>0</v>
          </cell>
          <cell r="BR97">
            <v>3439</v>
          </cell>
          <cell r="BS97">
            <v>4081</v>
          </cell>
          <cell r="BT97">
            <v>1254</v>
          </cell>
          <cell r="BU97">
            <v>1373</v>
          </cell>
          <cell r="BV97">
            <v>5576360.0399999926</v>
          </cell>
          <cell r="BW97">
            <v>5782629</v>
          </cell>
          <cell r="BX97">
            <v>53000</v>
          </cell>
          <cell r="BY97">
            <v>65497</v>
          </cell>
          <cell r="BZ97">
            <v>8415598.5299992803</v>
          </cell>
          <cell r="CA97">
            <v>14284729</v>
          </cell>
          <cell r="CB97" t="str">
            <v>YES</v>
          </cell>
          <cell r="CC97">
            <v>1</v>
          </cell>
          <cell r="CD97">
            <v>2</v>
          </cell>
          <cell r="CE97">
            <v>2</v>
          </cell>
        </row>
        <row r="98">
          <cell r="A98" t="str">
            <v>2224195</v>
          </cell>
          <cell r="B98" t="str">
            <v>Holzer Medical Center - Jackson</v>
          </cell>
          <cell r="C98">
            <v>41456</v>
          </cell>
          <cell r="D98">
            <v>41820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28646523</v>
          </cell>
          <cell r="L98">
            <v>11958487</v>
          </cell>
          <cell r="M98">
            <v>14455385</v>
          </cell>
          <cell r="N98">
            <v>4929</v>
          </cell>
          <cell r="O98">
            <v>148</v>
          </cell>
          <cell r="P98">
            <v>969</v>
          </cell>
          <cell r="Q98">
            <v>46</v>
          </cell>
          <cell r="R98">
            <v>30816</v>
          </cell>
          <cell r="S98">
            <v>1803</v>
          </cell>
          <cell r="T98">
            <v>70881.100000000006</v>
          </cell>
          <cell r="U98">
            <v>2687230.69</v>
          </cell>
          <cell r="V98">
            <v>123229.14000000001</v>
          </cell>
          <cell r="W98">
            <v>11833546.860000003</v>
          </cell>
          <cell r="X98">
            <v>2</v>
          </cell>
          <cell r="Y98">
            <v>179</v>
          </cell>
          <cell r="Z98">
            <v>56</v>
          </cell>
          <cell r="AA98">
            <v>5419</v>
          </cell>
          <cell r="AB98">
            <v>96541.53</v>
          </cell>
          <cell r="AC98">
            <v>181448.74</v>
          </cell>
          <cell r="AD98">
            <v>781160.82999999984</v>
          </cell>
          <cell r="AE98">
            <v>2973734.1199999992</v>
          </cell>
          <cell r="AF98">
            <v>7</v>
          </cell>
          <cell r="AG98">
            <v>12</v>
          </cell>
          <cell r="AH98">
            <v>474</v>
          </cell>
          <cell r="AI98">
            <v>2127</v>
          </cell>
          <cell r="AJ98">
            <v>20947.489999999998</v>
          </cell>
          <cell r="AK98">
            <v>82445.129999998724</v>
          </cell>
          <cell r="AL98">
            <v>8257.2999999999956</v>
          </cell>
          <cell r="AM98">
            <v>2967725.0999999987</v>
          </cell>
          <cell r="AN98">
            <v>48522</v>
          </cell>
          <cell r="AO98">
            <v>79580.44</v>
          </cell>
          <cell r="AP98">
            <v>248644</v>
          </cell>
          <cell r="AQ98">
            <v>908267.03</v>
          </cell>
          <cell r="AR98">
            <v>12547.51</v>
          </cell>
          <cell r="AS98">
            <v>856833.87000000128</v>
          </cell>
          <cell r="AT98">
            <v>33112.700000000004</v>
          </cell>
          <cell r="AU98">
            <v>953886.90000000154</v>
          </cell>
          <cell r="AV98">
            <v>2</v>
          </cell>
          <cell r="AW98">
            <v>167</v>
          </cell>
          <cell r="AX98">
            <v>40</v>
          </cell>
          <cell r="AY98">
            <v>3185</v>
          </cell>
          <cell r="AZ98">
            <v>0</v>
          </cell>
          <cell r="BA98">
            <v>628.55999999999995</v>
          </cell>
          <cell r="BB98">
            <v>0</v>
          </cell>
          <cell r="BC98">
            <v>3724.9700000000007</v>
          </cell>
          <cell r="BD98">
            <v>6</v>
          </cell>
          <cell r="BE98">
            <v>12</v>
          </cell>
          <cell r="BF98">
            <v>293</v>
          </cell>
          <cell r="BG98">
            <v>1479</v>
          </cell>
          <cell r="BH98">
            <v>0</v>
          </cell>
          <cell r="BI98">
            <v>388672</v>
          </cell>
          <cell r="BJ98">
            <v>318928</v>
          </cell>
          <cell r="BK98">
            <v>663599</v>
          </cell>
          <cell r="BL98">
            <v>802722</v>
          </cell>
          <cell r="BM98">
            <v>201206</v>
          </cell>
          <cell r="BN98">
            <v>675755</v>
          </cell>
          <cell r="BO98">
            <v>0</v>
          </cell>
          <cell r="BP98">
            <v>0</v>
          </cell>
          <cell r="BQ98">
            <v>0</v>
          </cell>
          <cell r="BR98">
            <v>248</v>
          </cell>
          <cell r="BS98">
            <v>268</v>
          </cell>
          <cell r="BT98">
            <v>79</v>
          </cell>
          <cell r="BU98">
            <v>85</v>
          </cell>
          <cell r="BV98">
            <v>779859</v>
          </cell>
          <cell r="BW98">
            <v>798638</v>
          </cell>
          <cell r="BX98">
            <v>8689</v>
          </cell>
          <cell r="BY98">
            <v>10841</v>
          </cell>
          <cell r="BZ98">
            <v>1691161</v>
          </cell>
          <cell r="CA98">
            <v>3637820</v>
          </cell>
          <cell r="CB98" t="str">
            <v>NO</v>
          </cell>
          <cell r="CC98">
            <v>2</v>
          </cell>
          <cell r="CD98">
            <v>2</v>
          </cell>
          <cell r="CE98">
            <v>2</v>
          </cell>
        </row>
        <row r="99">
          <cell r="A99" t="str">
            <v>2381177</v>
          </cell>
          <cell r="B99" t="str">
            <v>Institute for Orthopedic Surgery</v>
          </cell>
          <cell r="C99">
            <v>41275</v>
          </cell>
          <cell r="D99">
            <v>41639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18932720</v>
          </cell>
          <cell r="L99">
            <v>12153414</v>
          </cell>
          <cell r="M99">
            <v>6482088</v>
          </cell>
          <cell r="N99">
            <v>2418</v>
          </cell>
          <cell r="O99">
            <v>11</v>
          </cell>
          <cell r="P99">
            <v>972</v>
          </cell>
          <cell r="Q99">
            <v>5</v>
          </cell>
          <cell r="R99">
            <v>4111</v>
          </cell>
          <cell r="S99">
            <v>34</v>
          </cell>
          <cell r="T99">
            <v>128109</v>
          </cell>
          <cell r="U99">
            <v>1142855</v>
          </cell>
          <cell r="V99">
            <v>218441</v>
          </cell>
          <cell r="W99">
            <v>1163148</v>
          </cell>
          <cell r="X99">
            <v>3</v>
          </cell>
          <cell r="Y99">
            <v>17</v>
          </cell>
          <cell r="Z99">
            <v>19</v>
          </cell>
          <cell r="AA99">
            <v>167</v>
          </cell>
          <cell r="AB99">
            <v>0</v>
          </cell>
          <cell r="AC99">
            <v>0</v>
          </cell>
          <cell r="AD99">
            <v>47778</v>
          </cell>
          <cell r="AE99">
            <v>91748</v>
          </cell>
          <cell r="AF99">
            <v>0</v>
          </cell>
          <cell r="AG99">
            <v>0</v>
          </cell>
          <cell r="AH99">
            <v>14</v>
          </cell>
          <cell r="AI99">
            <v>18</v>
          </cell>
          <cell r="AJ99">
            <v>9388</v>
          </cell>
          <cell r="AK99">
            <v>-364280</v>
          </cell>
          <cell r="AL99">
            <v>-91277</v>
          </cell>
          <cell r="AM99">
            <v>-373331</v>
          </cell>
          <cell r="AN99">
            <v>0</v>
          </cell>
          <cell r="AO99">
            <v>0</v>
          </cell>
          <cell r="AP99">
            <v>6488</v>
          </cell>
          <cell r="AQ99">
            <v>-75827</v>
          </cell>
          <cell r="AR99">
            <v>11479</v>
          </cell>
          <cell r="AS99">
            <v>548110</v>
          </cell>
          <cell r="AT99">
            <v>119556</v>
          </cell>
          <cell r="AU99">
            <v>555550</v>
          </cell>
          <cell r="AV99">
            <v>3</v>
          </cell>
          <cell r="AW99">
            <v>17</v>
          </cell>
          <cell r="AX99">
            <v>19</v>
          </cell>
          <cell r="AY99">
            <v>167</v>
          </cell>
          <cell r="AZ99">
            <v>0</v>
          </cell>
          <cell r="BA99">
            <v>0</v>
          </cell>
          <cell r="BB99">
            <v>0</v>
          </cell>
          <cell r="BC99">
            <v>91748</v>
          </cell>
          <cell r="BD99">
            <v>0</v>
          </cell>
          <cell r="BE99">
            <v>0</v>
          </cell>
          <cell r="BF99">
            <v>14</v>
          </cell>
          <cell r="BG99">
            <v>18</v>
          </cell>
          <cell r="BH99">
            <v>0</v>
          </cell>
          <cell r="BI99">
            <v>46410</v>
          </cell>
          <cell r="BJ99">
            <v>8638.9</v>
          </cell>
          <cell r="BK99">
            <v>58955.9</v>
          </cell>
          <cell r="BL99">
            <v>53441</v>
          </cell>
          <cell r="BM99">
            <v>49601.31</v>
          </cell>
          <cell r="BN99">
            <v>111833.31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3557.84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 t="str">
            <v>NO</v>
          </cell>
          <cell r="CC99">
            <v>2</v>
          </cell>
          <cell r="CD99">
            <v>3</v>
          </cell>
          <cell r="CE99">
            <v>3</v>
          </cell>
        </row>
        <row r="100">
          <cell r="A100" t="str">
            <v>3024819</v>
          </cell>
          <cell r="B100" t="str">
            <v>Jewish Hospital LLC</v>
          </cell>
          <cell r="C100">
            <v>41275</v>
          </cell>
          <cell r="D100">
            <v>41639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194761269</v>
          </cell>
          <cell r="L100">
            <v>124453617</v>
          </cell>
          <cell r="M100">
            <v>67087383</v>
          </cell>
          <cell r="N100">
            <v>49708</v>
          </cell>
          <cell r="O100">
            <v>1620</v>
          </cell>
          <cell r="P100">
            <v>10806</v>
          </cell>
          <cell r="Q100">
            <v>254</v>
          </cell>
          <cell r="R100">
            <v>114571</v>
          </cell>
          <cell r="S100">
            <v>1625</v>
          </cell>
          <cell r="T100">
            <v>2542913</v>
          </cell>
          <cell r="U100">
            <v>24031657</v>
          </cell>
          <cell r="V100">
            <v>1611710</v>
          </cell>
          <cell r="W100">
            <v>16417221</v>
          </cell>
          <cell r="X100">
            <v>80</v>
          </cell>
          <cell r="Y100">
            <v>745</v>
          </cell>
          <cell r="Z100">
            <v>398</v>
          </cell>
          <cell r="AA100">
            <v>4428</v>
          </cell>
          <cell r="AB100">
            <v>8863369</v>
          </cell>
          <cell r="AC100">
            <v>7567875</v>
          </cell>
          <cell r="AD100">
            <v>6803023</v>
          </cell>
          <cell r="AE100">
            <v>7251553</v>
          </cell>
          <cell r="AF100">
            <v>381</v>
          </cell>
          <cell r="AG100">
            <v>303</v>
          </cell>
          <cell r="AH100">
            <v>3954</v>
          </cell>
          <cell r="AI100">
            <v>4830</v>
          </cell>
          <cell r="AJ100">
            <v>47976</v>
          </cell>
          <cell r="AK100">
            <v>-6374877</v>
          </cell>
          <cell r="AL100">
            <v>-16529</v>
          </cell>
          <cell r="AM100">
            <v>-5561466</v>
          </cell>
          <cell r="AN100">
            <v>3329123</v>
          </cell>
          <cell r="AO100">
            <v>2677392</v>
          </cell>
          <cell r="AP100">
            <v>1358178</v>
          </cell>
          <cell r="AQ100">
            <v>1407209</v>
          </cell>
          <cell r="AR100">
            <v>853619</v>
          </cell>
          <cell r="AS100">
            <v>15264443</v>
          </cell>
          <cell r="AT100">
            <v>370470</v>
          </cell>
          <cell r="AU100">
            <v>9133121</v>
          </cell>
          <cell r="AV100">
            <v>73</v>
          </cell>
          <cell r="AW100">
            <v>665</v>
          </cell>
          <cell r="AX100">
            <v>248</v>
          </cell>
          <cell r="AY100">
            <v>2957</v>
          </cell>
          <cell r="AZ100">
            <v>0</v>
          </cell>
          <cell r="BA100">
            <v>6836</v>
          </cell>
          <cell r="BB100">
            <v>0</v>
          </cell>
          <cell r="BC100">
            <v>105022</v>
          </cell>
          <cell r="BD100">
            <v>305</v>
          </cell>
          <cell r="BE100">
            <v>252</v>
          </cell>
          <cell r="BF100">
            <v>2196</v>
          </cell>
          <cell r="BG100">
            <v>2904</v>
          </cell>
          <cell r="BH100">
            <v>0</v>
          </cell>
          <cell r="BI100">
            <v>4538836</v>
          </cell>
          <cell r="BJ100">
            <v>1455396.25</v>
          </cell>
          <cell r="BK100">
            <v>5908159.25</v>
          </cell>
          <cell r="BL100">
            <v>1087008</v>
          </cell>
          <cell r="BM100">
            <v>299467.23</v>
          </cell>
          <cell r="BN100">
            <v>1025705.23</v>
          </cell>
          <cell r="BO100">
            <v>0</v>
          </cell>
          <cell r="BP100">
            <v>0</v>
          </cell>
          <cell r="BQ100">
            <v>0</v>
          </cell>
          <cell r="BR100">
            <v>2313</v>
          </cell>
          <cell r="BS100">
            <v>12636</v>
          </cell>
          <cell r="BT100">
            <v>529</v>
          </cell>
          <cell r="BU100">
            <v>3023</v>
          </cell>
          <cell r="BV100">
            <v>5952153.5700000003</v>
          </cell>
          <cell r="BW100">
            <v>5178928</v>
          </cell>
          <cell r="BX100">
            <v>8405</v>
          </cell>
          <cell r="BY100">
            <v>33576</v>
          </cell>
          <cell r="BZ100">
            <v>2824481</v>
          </cell>
          <cell r="CA100">
            <v>4562703</v>
          </cell>
          <cell r="CB100" t="str">
            <v>YES</v>
          </cell>
          <cell r="CC100">
            <v>1</v>
          </cell>
          <cell r="CD100">
            <v>2</v>
          </cell>
          <cell r="CE100">
            <v>2</v>
          </cell>
        </row>
        <row r="101">
          <cell r="A101" t="str">
            <v>4434508</v>
          </cell>
          <cell r="B101" t="str">
            <v>Joint Township District Memorial Ho</v>
          </cell>
          <cell r="C101">
            <v>41275</v>
          </cell>
          <cell r="D101">
            <v>41639</v>
          </cell>
          <cell r="E101">
            <v>2892825</v>
          </cell>
          <cell r="F101">
            <v>265734</v>
          </cell>
          <cell r="G101">
            <v>0</v>
          </cell>
          <cell r="H101">
            <v>0</v>
          </cell>
          <cell r="I101">
            <v>2059399</v>
          </cell>
          <cell r="J101">
            <v>943645</v>
          </cell>
          <cell r="K101">
            <v>47268814</v>
          </cell>
          <cell r="L101">
            <v>17983415</v>
          </cell>
          <cell r="M101">
            <v>20380022</v>
          </cell>
          <cell r="N101">
            <v>7425</v>
          </cell>
          <cell r="O101">
            <v>92</v>
          </cell>
          <cell r="P101">
            <v>2132</v>
          </cell>
          <cell r="Q101">
            <v>36</v>
          </cell>
          <cell r="R101">
            <v>69826</v>
          </cell>
          <cell r="S101">
            <v>1339</v>
          </cell>
          <cell r="T101">
            <v>232238.05</v>
          </cell>
          <cell r="U101">
            <v>2620377.4699999997</v>
          </cell>
          <cell r="V101">
            <v>168024.08</v>
          </cell>
          <cell r="W101">
            <v>6037901.4699999997</v>
          </cell>
          <cell r="X101">
            <v>10</v>
          </cell>
          <cell r="Y101">
            <v>226</v>
          </cell>
          <cell r="Z101">
            <v>82</v>
          </cell>
          <cell r="AA101">
            <v>3276</v>
          </cell>
          <cell r="AB101">
            <v>125270.95999999999</v>
          </cell>
          <cell r="AC101">
            <v>804628.8</v>
          </cell>
          <cell r="AD101">
            <v>408812.74</v>
          </cell>
          <cell r="AE101">
            <v>2730728.82</v>
          </cell>
          <cell r="AF101">
            <v>11</v>
          </cell>
          <cell r="AG101">
            <v>60</v>
          </cell>
          <cell r="AH101">
            <v>345</v>
          </cell>
          <cell r="AI101">
            <v>2191</v>
          </cell>
          <cell r="AJ101">
            <v>74225.94</v>
          </cell>
          <cell r="AK101">
            <v>669991.49</v>
          </cell>
          <cell r="AL101">
            <v>-9429.2799999999988</v>
          </cell>
          <cell r="AM101">
            <v>-629787.4700000002</v>
          </cell>
          <cell r="AN101">
            <v>75604</v>
          </cell>
          <cell r="AO101">
            <v>538079.12</v>
          </cell>
          <cell r="AP101">
            <v>137847</v>
          </cell>
          <cell r="AQ101">
            <v>829055.31</v>
          </cell>
          <cell r="AR101">
            <v>56197.06</v>
          </cell>
          <cell r="AS101">
            <v>1247005.51</v>
          </cell>
          <cell r="AT101">
            <v>66885.279999999999</v>
          </cell>
          <cell r="AU101">
            <v>2664957.4700000002</v>
          </cell>
          <cell r="AV101">
            <v>9</v>
          </cell>
          <cell r="AW101">
            <v>186</v>
          </cell>
          <cell r="AX101">
            <v>49</v>
          </cell>
          <cell r="AY101">
            <v>2065</v>
          </cell>
          <cell r="AZ101">
            <v>0</v>
          </cell>
          <cell r="BA101">
            <v>1788.88</v>
          </cell>
          <cell r="BB101">
            <v>0</v>
          </cell>
          <cell r="BC101">
            <v>24305.69</v>
          </cell>
          <cell r="BD101">
            <v>10</v>
          </cell>
          <cell r="BE101">
            <v>52</v>
          </cell>
          <cell r="BF101">
            <v>105</v>
          </cell>
          <cell r="BG101">
            <v>1298</v>
          </cell>
          <cell r="BH101">
            <v>0</v>
          </cell>
          <cell r="BI101">
            <v>233613</v>
          </cell>
          <cell r="BJ101">
            <v>202163.8</v>
          </cell>
          <cell r="BK101">
            <v>311871.8</v>
          </cell>
          <cell r="BL101">
            <v>347193</v>
          </cell>
          <cell r="BM101">
            <v>150283.01999999999</v>
          </cell>
          <cell r="BN101">
            <v>357020.02</v>
          </cell>
          <cell r="BO101">
            <v>0</v>
          </cell>
          <cell r="BP101">
            <v>0</v>
          </cell>
          <cell r="BQ101">
            <v>0</v>
          </cell>
          <cell r="BR101">
            <v>386</v>
          </cell>
          <cell r="BS101">
            <v>1843</v>
          </cell>
          <cell r="BT101">
            <v>189</v>
          </cell>
          <cell r="BU101">
            <v>498</v>
          </cell>
          <cell r="BV101">
            <v>411800</v>
          </cell>
          <cell r="BW101">
            <v>956416</v>
          </cell>
          <cell r="BX101">
            <v>8124</v>
          </cell>
          <cell r="BY101">
            <v>14374</v>
          </cell>
          <cell r="BZ101">
            <v>1296672</v>
          </cell>
          <cell r="CA101">
            <v>2141075</v>
          </cell>
          <cell r="CB101" t="str">
            <v>YES</v>
          </cell>
          <cell r="CC101">
            <v>1</v>
          </cell>
          <cell r="CD101">
            <v>2</v>
          </cell>
          <cell r="CE101">
            <v>2</v>
          </cell>
        </row>
        <row r="102">
          <cell r="A102" t="str">
            <v>4666259</v>
          </cell>
          <cell r="B102" t="str">
            <v>Kettering Memorial Hospital</v>
          </cell>
          <cell r="C102">
            <v>41275</v>
          </cell>
          <cell r="D102">
            <v>41639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2625532</v>
          </cell>
          <cell r="J102">
            <v>0</v>
          </cell>
          <cell r="K102">
            <v>373713941</v>
          </cell>
          <cell r="L102">
            <v>242038700</v>
          </cell>
          <cell r="M102">
            <v>124517629</v>
          </cell>
          <cell r="N102">
            <v>103779</v>
          </cell>
          <cell r="O102">
            <v>4121</v>
          </cell>
          <cell r="P102">
            <v>22040</v>
          </cell>
          <cell r="Q102">
            <v>591</v>
          </cell>
          <cell r="R102">
            <v>268420</v>
          </cell>
          <cell r="S102">
            <v>3553</v>
          </cell>
          <cell r="T102">
            <v>7553475.2000000002</v>
          </cell>
          <cell r="U102">
            <v>122251831.73999998</v>
          </cell>
          <cell r="V102">
            <v>6624427.459999999</v>
          </cell>
          <cell r="W102">
            <v>108231634.26000002</v>
          </cell>
          <cell r="X102">
            <v>145</v>
          </cell>
          <cell r="Y102">
            <v>2638</v>
          </cell>
          <cell r="Z102">
            <v>884</v>
          </cell>
          <cell r="AA102">
            <v>15502</v>
          </cell>
          <cell r="AB102">
            <v>18712187.91</v>
          </cell>
          <cell r="AC102">
            <v>12765085.200000001</v>
          </cell>
          <cell r="AD102">
            <v>20714869.059999999</v>
          </cell>
          <cell r="AE102">
            <v>17365564.170000002</v>
          </cell>
          <cell r="AF102">
            <v>455</v>
          </cell>
          <cell r="AG102">
            <v>304</v>
          </cell>
          <cell r="AH102">
            <v>4851</v>
          </cell>
          <cell r="AI102">
            <v>3850</v>
          </cell>
          <cell r="AJ102">
            <v>95486</v>
          </cell>
          <cell r="AK102">
            <v>-8093253</v>
          </cell>
          <cell r="AL102">
            <v>-444406</v>
          </cell>
          <cell r="AM102">
            <v>-9782006</v>
          </cell>
          <cell r="AN102">
            <v>3816246</v>
          </cell>
          <cell r="AO102">
            <v>2637969</v>
          </cell>
          <cell r="AP102">
            <v>2587463</v>
          </cell>
          <cell r="AQ102">
            <v>2007273</v>
          </cell>
          <cell r="AR102">
            <v>1570892</v>
          </cell>
          <cell r="AS102">
            <v>34560378</v>
          </cell>
          <cell r="AT102">
            <v>1332778</v>
          </cell>
          <cell r="AU102">
            <v>25068322</v>
          </cell>
          <cell r="AV102">
            <v>133</v>
          </cell>
          <cell r="AW102">
            <v>2414</v>
          </cell>
          <cell r="AX102">
            <v>601</v>
          </cell>
          <cell r="AY102">
            <v>10039</v>
          </cell>
          <cell r="AZ102">
            <v>-253</v>
          </cell>
          <cell r="BA102">
            <v>-24479</v>
          </cell>
          <cell r="BB102">
            <v>-386</v>
          </cell>
          <cell r="BC102">
            <v>183159</v>
          </cell>
          <cell r="BD102">
            <v>382</v>
          </cell>
          <cell r="BE102">
            <v>272</v>
          </cell>
          <cell r="BF102">
            <v>2913</v>
          </cell>
          <cell r="BG102">
            <v>2633</v>
          </cell>
          <cell r="BH102">
            <v>0</v>
          </cell>
          <cell r="BI102">
            <v>8595723</v>
          </cell>
          <cell r="BJ102">
            <v>1967868.53</v>
          </cell>
          <cell r="BK102">
            <v>9596192.5299999993</v>
          </cell>
          <cell r="BL102">
            <v>2606868</v>
          </cell>
          <cell r="BM102">
            <v>669007.94999999995</v>
          </cell>
          <cell r="BN102">
            <v>2612415.9500000002</v>
          </cell>
          <cell r="BO102">
            <v>0</v>
          </cell>
          <cell r="BP102">
            <v>0</v>
          </cell>
          <cell r="BQ102">
            <v>0</v>
          </cell>
          <cell r="BR102">
            <v>7707</v>
          </cell>
          <cell r="BS102">
            <v>31152</v>
          </cell>
          <cell r="BT102">
            <v>1905</v>
          </cell>
          <cell r="BU102">
            <v>6597</v>
          </cell>
          <cell r="BV102">
            <v>14664233.98</v>
          </cell>
          <cell r="BW102">
            <v>14845138</v>
          </cell>
          <cell r="BX102">
            <v>13790</v>
          </cell>
          <cell r="BY102">
            <v>50687</v>
          </cell>
          <cell r="BZ102">
            <v>6036494.3799999999</v>
          </cell>
          <cell r="CA102">
            <v>8084646</v>
          </cell>
          <cell r="CB102" t="str">
            <v>YES</v>
          </cell>
          <cell r="CC102">
            <v>1</v>
          </cell>
          <cell r="CD102">
            <v>3</v>
          </cell>
          <cell r="CE102">
            <v>3</v>
          </cell>
        </row>
        <row r="103">
          <cell r="A103" t="str">
            <v>2563695</v>
          </cell>
          <cell r="B103" t="str">
            <v>Kindred Hospital - Dayton</v>
          </cell>
          <cell r="C103">
            <v>41334</v>
          </cell>
          <cell r="D103">
            <v>41698</v>
          </cell>
          <cell r="E103">
            <v>909608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23698887</v>
          </cell>
          <cell r="L103">
            <v>22789274</v>
          </cell>
          <cell r="M103">
            <v>0</v>
          </cell>
          <cell r="N103">
            <v>15388</v>
          </cell>
          <cell r="O103">
            <v>1728</v>
          </cell>
          <cell r="P103">
            <v>557</v>
          </cell>
          <cell r="Q103">
            <v>61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2370799</v>
          </cell>
          <cell r="BJ103">
            <v>522439</v>
          </cell>
          <cell r="BK103">
            <v>3052757</v>
          </cell>
          <cell r="BL103">
            <v>0</v>
          </cell>
          <cell r="BM103">
            <v>0</v>
          </cell>
          <cell r="BN103">
            <v>0</v>
          </cell>
          <cell r="BO103">
            <v>681958</v>
          </cell>
          <cell r="BP103">
            <v>0</v>
          </cell>
          <cell r="BQ103">
            <v>0</v>
          </cell>
          <cell r="BR103">
            <v>1076</v>
          </cell>
          <cell r="BS103">
            <v>4370</v>
          </cell>
          <cell r="BT103">
            <v>43</v>
          </cell>
          <cell r="BU103">
            <v>153</v>
          </cell>
          <cell r="BV103">
            <v>1758495</v>
          </cell>
          <cell r="BW103">
            <v>1555051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 t="str">
            <v>NO</v>
          </cell>
          <cell r="CC103">
            <v>2</v>
          </cell>
          <cell r="CD103">
            <v>3</v>
          </cell>
          <cell r="CE103">
            <v>3</v>
          </cell>
        </row>
        <row r="104">
          <cell r="A104" t="str">
            <v>2168041</v>
          </cell>
          <cell r="B104" t="str">
            <v>Kindred Hospital - Lima</v>
          </cell>
          <cell r="C104">
            <v>41275</v>
          </cell>
          <cell r="D104">
            <v>41639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12389577</v>
          </cell>
          <cell r="L104">
            <v>12389568</v>
          </cell>
          <cell r="M104">
            <v>0</v>
          </cell>
          <cell r="N104">
            <v>8889</v>
          </cell>
          <cell r="O104">
            <v>394</v>
          </cell>
          <cell r="P104">
            <v>328</v>
          </cell>
          <cell r="Q104">
            <v>12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512877</v>
          </cell>
          <cell r="BJ104">
            <v>271817.40000000002</v>
          </cell>
          <cell r="BK104">
            <v>875176.4</v>
          </cell>
          <cell r="BL104">
            <v>0</v>
          </cell>
          <cell r="BM104">
            <v>0</v>
          </cell>
          <cell r="BN104">
            <v>0</v>
          </cell>
          <cell r="BO104">
            <v>362299.4</v>
          </cell>
          <cell r="BP104">
            <v>0</v>
          </cell>
          <cell r="BQ104">
            <v>0</v>
          </cell>
          <cell r="BR104">
            <v>560</v>
          </cell>
          <cell r="BS104">
            <v>1575</v>
          </cell>
          <cell r="BT104">
            <v>21</v>
          </cell>
          <cell r="BU104">
            <v>61</v>
          </cell>
          <cell r="BV104">
            <v>921730.96</v>
          </cell>
          <cell r="BW104">
            <v>741665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 t="str">
            <v>NO</v>
          </cell>
          <cell r="CC104">
            <v>2</v>
          </cell>
          <cell r="CD104">
            <v>2</v>
          </cell>
          <cell r="CE104">
            <v>3</v>
          </cell>
        </row>
        <row r="105">
          <cell r="A105" t="str">
            <v>2143504</v>
          </cell>
          <cell r="B105" t="str">
            <v>Kindred Hospital Central Ohio</v>
          </cell>
          <cell r="C105">
            <v>41153</v>
          </cell>
          <cell r="D105">
            <v>41517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12157454</v>
          </cell>
          <cell r="L105">
            <v>12157457</v>
          </cell>
          <cell r="M105">
            <v>0</v>
          </cell>
          <cell r="N105">
            <v>10104</v>
          </cell>
          <cell r="O105">
            <v>1510</v>
          </cell>
          <cell r="P105">
            <v>373</v>
          </cell>
          <cell r="Q105">
            <v>45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1806571</v>
          </cell>
          <cell r="BJ105">
            <v>437153</v>
          </cell>
          <cell r="BK105">
            <v>2345382</v>
          </cell>
          <cell r="BL105">
            <v>0</v>
          </cell>
          <cell r="BM105">
            <v>0</v>
          </cell>
          <cell r="BN105">
            <v>0</v>
          </cell>
          <cell r="BO105">
            <v>538811</v>
          </cell>
          <cell r="BP105">
            <v>0</v>
          </cell>
          <cell r="BQ105">
            <v>0</v>
          </cell>
          <cell r="BR105">
            <v>482</v>
          </cell>
          <cell r="BS105">
            <v>1400</v>
          </cell>
          <cell r="BT105">
            <v>15</v>
          </cell>
          <cell r="BU105">
            <v>47</v>
          </cell>
          <cell r="BV105">
            <v>707484.71</v>
          </cell>
          <cell r="BW105">
            <v>586510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 t="str">
            <v>NO</v>
          </cell>
          <cell r="CC105">
            <v>2</v>
          </cell>
          <cell r="CD105">
            <v>2</v>
          </cell>
          <cell r="CE105">
            <v>2</v>
          </cell>
        </row>
        <row r="106">
          <cell r="A106" t="str">
            <v>2420606</v>
          </cell>
          <cell r="B106" t="str">
            <v>Kindred Hospital of Cleveland</v>
          </cell>
          <cell r="C106">
            <v>41153</v>
          </cell>
          <cell r="D106">
            <v>41517</v>
          </cell>
          <cell r="E106">
            <v>5650673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40991717</v>
          </cell>
          <cell r="L106">
            <v>35307286</v>
          </cell>
          <cell r="M106">
            <v>32562</v>
          </cell>
          <cell r="N106">
            <v>24462</v>
          </cell>
          <cell r="O106">
            <v>8206</v>
          </cell>
          <cell r="P106">
            <v>710</v>
          </cell>
          <cell r="Q106">
            <v>179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10636369</v>
          </cell>
          <cell r="BJ106">
            <v>1532869</v>
          </cell>
          <cell r="BK106">
            <v>14279840</v>
          </cell>
          <cell r="BL106">
            <v>0</v>
          </cell>
          <cell r="BM106">
            <v>0</v>
          </cell>
          <cell r="BN106">
            <v>0</v>
          </cell>
          <cell r="BO106">
            <v>3643471</v>
          </cell>
          <cell r="BP106">
            <v>0</v>
          </cell>
          <cell r="BQ106">
            <v>0</v>
          </cell>
          <cell r="BR106">
            <v>1182</v>
          </cell>
          <cell r="BS106">
            <v>3330</v>
          </cell>
          <cell r="BT106">
            <v>39</v>
          </cell>
          <cell r="BU106">
            <v>116</v>
          </cell>
          <cell r="BV106">
            <v>1847880.33</v>
          </cell>
          <cell r="BW106">
            <v>1662936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 t="str">
            <v>NO</v>
          </cell>
          <cell r="CC106">
            <v>2</v>
          </cell>
          <cell r="CD106">
            <v>3</v>
          </cell>
          <cell r="CE106">
            <v>3</v>
          </cell>
        </row>
        <row r="107">
          <cell r="A107" t="str">
            <v>2594876</v>
          </cell>
          <cell r="B107" t="str">
            <v>Kindred Hospital of Pittsburgh</v>
          </cell>
          <cell r="C107">
            <v>41153</v>
          </cell>
          <cell r="D107">
            <v>41517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16207775</v>
          </cell>
          <cell r="L107">
            <v>15257336</v>
          </cell>
          <cell r="M107">
            <v>941791</v>
          </cell>
          <cell r="N107">
            <v>10531</v>
          </cell>
          <cell r="O107">
            <v>225</v>
          </cell>
          <cell r="P107">
            <v>406</v>
          </cell>
          <cell r="Q107">
            <v>7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300337</v>
          </cell>
          <cell r="BJ107">
            <v>0</v>
          </cell>
          <cell r="BK107">
            <v>401906</v>
          </cell>
          <cell r="BL107">
            <v>5717</v>
          </cell>
          <cell r="BM107">
            <v>0</v>
          </cell>
          <cell r="BN107">
            <v>3717</v>
          </cell>
          <cell r="BO107">
            <v>99569</v>
          </cell>
          <cell r="BP107">
            <v>0</v>
          </cell>
          <cell r="BQ107">
            <v>0</v>
          </cell>
          <cell r="BR107">
            <v>0</v>
          </cell>
          <cell r="BS107">
            <v>3309</v>
          </cell>
          <cell r="BT107">
            <v>0</v>
          </cell>
          <cell r="BU107">
            <v>161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 t="str">
            <v>NO</v>
          </cell>
          <cell r="CC107">
            <v>2</v>
          </cell>
          <cell r="CD107">
            <v>3</v>
          </cell>
          <cell r="CE107">
            <v>3</v>
          </cell>
        </row>
        <row r="108">
          <cell r="A108" t="str">
            <v>2843178</v>
          </cell>
          <cell r="B108" t="str">
            <v>Kindred Hospital Pittsburgh North Shore</v>
          </cell>
          <cell r="C108">
            <v>41183</v>
          </cell>
          <cell r="D108">
            <v>41547</v>
          </cell>
          <cell r="E108">
            <v>4279070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15740483</v>
          </cell>
          <cell r="L108">
            <v>11456263</v>
          </cell>
          <cell r="M108">
            <v>5056</v>
          </cell>
          <cell r="N108">
            <v>6503</v>
          </cell>
          <cell r="O108">
            <v>39</v>
          </cell>
          <cell r="P108">
            <v>250</v>
          </cell>
          <cell r="Q108">
            <v>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61959</v>
          </cell>
          <cell r="BJ108">
            <v>0</v>
          </cell>
          <cell r="BK108">
            <v>88247</v>
          </cell>
          <cell r="BL108">
            <v>0</v>
          </cell>
          <cell r="BM108">
            <v>0</v>
          </cell>
          <cell r="BN108">
            <v>0</v>
          </cell>
          <cell r="BO108">
            <v>26288</v>
          </cell>
          <cell r="BP108">
            <v>0</v>
          </cell>
          <cell r="BQ108">
            <v>0</v>
          </cell>
          <cell r="BR108">
            <v>0</v>
          </cell>
          <cell r="BS108">
            <v>2936</v>
          </cell>
          <cell r="BT108">
            <v>0</v>
          </cell>
          <cell r="BU108">
            <v>103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 t="str">
            <v>NO</v>
          </cell>
          <cell r="CC108">
            <v>2</v>
          </cell>
          <cell r="CD108">
            <v>3</v>
          </cell>
          <cell r="CE108">
            <v>3</v>
          </cell>
        </row>
        <row r="109">
          <cell r="A109" t="str">
            <v>0085120</v>
          </cell>
          <cell r="B109" t="str">
            <v>Kings Daughers Medical Center - Ohio</v>
          </cell>
          <cell r="C109">
            <v>41390</v>
          </cell>
          <cell r="D109">
            <v>41547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11578407</v>
          </cell>
          <cell r="L109">
            <v>4830748</v>
          </cell>
          <cell r="M109">
            <v>5922198</v>
          </cell>
          <cell r="N109">
            <v>211</v>
          </cell>
          <cell r="O109">
            <v>3</v>
          </cell>
          <cell r="P109">
            <v>78</v>
          </cell>
          <cell r="Q109">
            <v>1</v>
          </cell>
          <cell r="R109">
            <v>19881</v>
          </cell>
          <cell r="S109">
            <v>328.0021706326462</v>
          </cell>
          <cell r="T109">
            <v>0</v>
          </cell>
          <cell r="U109">
            <v>49531.229999999974</v>
          </cell>
          <cell r="V109">
            <v>4051.5842935415985</v>
          </cell>
          <cell r="W109">
            <v>930698.06999999983</v>
          </cell>
          <cell r="X109">
            <v>0</v>
          </cell>
          <cell r="Y109">
            <v>2</v>
          </cell>
          <cell r="Z109">
            <v>2</v>
          </cell>
          <cell r="AA109">
            <v>571</v>
          </cell>
          <cell r="AB109">
            <v>0</v>
          </cell>
          <cell r="AC109">
            <v>0</v>
          </cell>
          <cell r="AD109">
            <v>15876.066805222916</v>
          </cell>
          <cell r="AE109">
            <v>965284.58000000124</v>
          </cell>
          <cell r="AF109">
            <v>0</v>
          </cell>
          <cell r="AG109">
            <v>0</v>
          </cell>
          <cell r="AH109">
            <v>25</v>
          </cell>
          <cell r="AI109">
            <v>1131</v>
          </cell>
          <cell r="AJ109">
            <v>0</v>
          </cell>
          <cell r="AK109">
            <v>70808</v>
          </cell>
          <cell r="AL109">
            <v>-2769</v>
          </cell>
          <cell r="AM109">
            <v>150324</v>
          </cell>
          <cell r="AN109">
            <v>0</v>
          </cell>
          <cell r="AO109">
            <v>0</v>
          </cell>
          <cell r="AP109">
            <v>2093</v>
          </cell>
          <cell r="AQ109">
            <v>212104</v>
          </cell>
          <cell r="AR109">
            <v>0</v>
          </cell>
          <cell r="AS109">
            <v>212</v>
          </cell>
          <cell r="AT109">
            <v>3213</v>
          </cell>
          <cell r="AU109">
            <v>233412</v>
          </cell>
          <cell r="AV109">
            <v>0</v>
          </cell>
          <cell r="AW109">
            <v>2</v>
          </cell>
          <cell r="AX109">
            <v>2</v>
          </cell>
          <cell r="AY109">
            <v>486</v>
          </cell>
          <cell r="AZ109">
            <v>0</v>
          </cell>
          <cell r="BA109">
            <v>0</v>
          </cell>
          <cell r="BB109">
            <v>0</v>
          </cell>
          <cell r="BC109">
            <v>15744</v>
          </cell>
          <cell r="BD109">
            <v>0</v>
          </cell>
          <cell r="BE109">
            <v>0</v>
          </cell>
          <cell r="BF109">
            <v>19</v>
          </cell>
          <cell r="BG109">
            <v>850</v>
          </cell>
          <cell r="BH109">
            <v>0</v>
          </cell>
          <cell r="BI109">
            <v>68559</v>
          </cell>
          <cell r="BJ109">
            <v>0</v>
          </cell>
          <cell r="BK109">
            <v>15269</v>
          </cell>
          <cell r="BL109">
            <v>119038</v>
          </cell>
          <cell r="BM109">
            <v>0</v>
          </cell>
          <cell r="BN109">
            <v>64409</v>
          </cell>
          <cell r="BO109">
            <v>0</v>
          </cell>
          <cell r="BP109">
            <v>0</v>
          </cell>
          <cell r="BQ109">
            <v>0</v>
          </cell>
          <cell r="BR109">
            <v>33</v>
          </cell>
          <cell r="BS109">
            <v>33</v>
          </cell>
          <cell r="BT109">
            <v>11</v>
          </cell>
          <cell r="BU109">
            <v>11</v>
          </cell>
          <cell r="BV109">
            <v>116496</v>
          </cell>
          <cell r="BW109">
            <v>727531</v>
          </cell>
          <cell r="BX109">
            <v>2400</v>
          </cell>
          <cell r="BY109">
            <v>2400</v>
          </cell>
          <cell r="BZ109">
            <v>451430</v>
          </cell>
          <cell r="CA109">
            <v>929541</v>
          </cell>
          <cell r="CB109" t="str">
            <v>YES</v>
          </cell>
          <cell r="CC109">
            <v>1</v>
          </cell>
          <cell r="CD109">
            <v>2</v>
          </cell>
          <cell r="CE109">
            <v>2</v>
          </cell>
        </row>
        <row r="110">
          <cell r="A110" t="str">
            <v>0362129</v>
          </cell>
          <cell r="B110" t="str">
            <v>Knox Community Hospital</v>
          </cell>
          <cell r="C110">
            <v>41275</v>
          </cell>
          <cell r="D110">
            <v>41639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84206610</v>
          </cell>
          <cell r="L110">
            <v>21053820</v>
          </cell>
          <cell r="M110">
            <v>59080439</v>
          </cell>
          <cell r="N110">
            <v>11747</v>
          </cell>
          <cell r="O110">
            <v>298</v>
          </cell>
          <cell r="P110">
            <v>3121</v>
          </cell>
          <cell r="Q110">
            <v>120</v>
          </cell>
          <cell r="R110">
            <v>138258</v>
          </cell>
          <cell r="S110">
            <v>3802</v>
          </cell>
          <cell r="T110">
            <v>85753</v>
          </cell>
          <cell r="U110">
            <v>6212370</v>
          </cell>
          <cell r="V110">
            <v>2619392</v>
          </cell>
          <cell r="W110">
            <v>24153509</v>
          </cell>
          <cell r="X110">
            <v>6</v>
          </cell>
          <cell r="Y110">
            <v>322</v>
          </cell>
          <cell r="Z110">
            <v>1026</v>
          </cell>
          <cell r="AA110">
            <v>11848</v>
          </cell>
          <cell r="AB110">
            <v>969497</v>
          </cell>
          <cell r="AC110">
            <v>2742714</v>
          </cell>
          <cell r="AD110">
            <v>5264594</v>
          </cell>
          <cell r="AE110">
            <v>11474289</v>
          </cell>
          <cell r="AF110">
            <v>61</v>
          </cell>
          <cell r="AG110">
            <v>202</v>
          </cell>
          <cell r="AH110">
            <v>2704</v>
          </cell>
          <cell r="AI110">
            <v>7740</v>
          </cell>
          <cell r="AJ110">
            <v>-79159</v>
          </cell>
          <cell r="AK110">
            <v>-1581529</v>
          </cell>
          <cell r="AL110">
            <v>-119210</v>
          </cell>
          <cell r="AM110">
            <v>-9377464</v>
          </cell>
          <cell r="AN110">
            <v>389635</v>
          </cell>
          <cell r="AO110">
            <v>1124572</v>
          </cell>
          <cell r="AP110">
            <v>1558934</v>
          </cell>
          <cell r="AQ110">
            <v>2771620</v>
          </cell>
          <cell r="AR110">
            <v>109838</v>
          </cell>
          <cell r="AS110">
            <v>4064515</v>
          </cell>
          <cell r="AT110">
            <v>968760</v>
          </cell>
          <cell r="AU110">
            <v>16892753</v>
          </cell>
          <cell r="AV110">
            <v>6</v>
          </cell>
          <cell r="AW110">
            <v>299</v>
          </cell>
          <cell r="AX110">
            <v>420</v>
          </cell>
          <cell r="AY110">
            <v>4625</v>
          </cell>
          <cell r="AZ110">
            <v>0</v>
          </cell>
          <cell r="BA110">
            <v>40520</v>
          </cell>
          <cell r="BB110">
            <v>646</v>
          </cell>
          <cell r="BC110">
            <v>377473</v>
          </cell>
          <cell r="BD110">
            <v>56</v>
          </cell>
          <cell r="BE110">
            <v>185</v>
          </cell>
          <cell r="BF110">
            <v>1051</v>
          </cell>
          <cell r="BG110">
            <v>3854</v>
          </cell>
          <cell r="BH110">
            <v>0</v>
          </cell>
          <cell r="BI110">
            <v>670704</v>
          </cell>
          <cell r="BJ110">
            <v>700510</v>
          </cell>
          <cell r="BK110">
            <v>1202708</v>
          </cell>
          <cell r="BL110">
            <v>1880621</v>
          </cell>
          <cell r="BM110">
            <v>417985</v>
          </cell>
          <cell r="BN110">
            <v>1548307</v>
          </cell>
          <cell r="BO110">
            <v>0</v>
          </cell>
          <cell r="BP110">
            <v>0</v>
          </cell>
          <cell r="BQ110">
            <v>0</v>
          </cell>
          <cell r="BR110">
            <v>1320</v>
          </cell>
          <cell r="BS110">
            <v>2665</v>
          </cell>
          <cell r="BT110">
            <v>678</v>
          </cell>
          <cell r="BU110">
            <v>1058</v>
          </cell>
          <cell r="BV110">
            <v>2085948</v>
          </cell>
          <cell r="BW110">
            <v>2382463</v>
          </cell>
          <cell r="BX110">
            <v>15706</v>
          </cell>
          <cell r="BY110">
            <v>34841</v>
          </cell>
          <cell r="BZ110">
            <v>4853951</v>
          </cell>
          <cell r="CA110">
            <v>8271112</v>
          </cell>
          <cell r="CB110" t="str">
            <v>YES</v>
          </cell>
          <cell r="CC110">
            <v>1</v>
          </cell>
          <cell r="CD110">
            <v>2</v>
          </cell>
          <cell r="CE110">
            <v>2</v>
          </cell>
        </row>
        <row r="111">
          <cell r="A111" t="str">
            <v>4922507</v>
          </cell>
          <cell r="B111" t="str">
            <v>Lake Hospital System, Inc.</v>
          </cell>
          <cell r="C111">
            <v>41275</v>
          </cell>
          <cell r="D111">
            <v>41639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4091942</v>
          </cell>
          <cell r="J111">
            <v>0</v>
          </cell>
          <cell r="K111">
            <v>263107027</v>
          </cell>
          <cell r="L111">
            <v>136313565</v>
          </cell>
          <cell r="M111">
            <v>110219503</v>
          </cell>
          <cell r="N111">
            <v>85244</v>
          </cell>
          <cell r="O111">
            <v>2802</v>
          </cell>
          <cell r="P111">
            <v>18939</v>
          </cell>
          <cell r="Q111">
            <v>734</v>
          </cell>
          <cell r="R111">
            <v>349537</v>
          </cell>
          <cell r="S111">
            <v>8733</v>
          </cell>
          <cell r="T111">
            <v>1978865.9499999997</v>
          </cell>
          <cell r="U111">
            <v>10627753.25</v>
          </cell>
          <cell r="V111">
            <v>2077968.84</v>
          </cell>
          <cell r="W111">
            <v>5094995.8999999994</v>
          </cell>
          <cell r="X111">
            <v>102</v>
          </cell>
          <cell r="Y111">
            <v>422</v>
          </cell>
          <cell r="Z111">
            <v>651</v>
          </cell>
          <cell r="AA111">
            <v>1419</v>
          </cell>
          <cell r="AB111">
            <v>12474410.550000001</v>
          </cell>
          <cell r="AC111">
            <v>3255645.19</v>
          </cell>
          <cell r="AD111">
            <v>8797543.5399999991</v>
          </cell>
          <cell r="AE111">
            <v>2303383.9900000002</v>
          </cell>
          <cell r="AF111">
            <v>475</v>
          </cell>
          <cell r="AG111">
            <v>140</v>
          </cell>
          <cell r="AH111">
            <v>2794</v>
          </cell>
          <cell r="AI111">
            <v>829</v>
          </cell>
          <cell r="AJ111">
            <v>75911.349999999977</v>
          </cell>
          <cell r="AK111">
            <v>145540.14000000013</v>
          </cell>
          <cell r="AL111">
            <v>66386.239999999991</v>
          </cell>
          <cell r="AM111">
            <v>-161453.95999999996</v>
          </cell>
          <cell r="AN111">
            <v>3244775</v>
          </cell>
          <cell r="AO111">
            <v>732393.92999999993</v>
          </cell>
          <cell r="AP111">
            <v>1568718</v>
          </cell>
          <cell r="AQ111">
            <v>229106.05</v>
          </cell>
          <cell r="AR111">
            <v>535117.65</v>
          </cell>
          <cell r="AS111">
            <v>3041336.86</v>
          </cell>
          <cell r="AT111">
            <v>358174.76</v>
          </cell>
          <cell r="AU111">
            <v>1219517.96</v>
          </cell>
          <cell r="AV111">
            <v>96</v>
          </cell>
          <cell r="AW111">
            <v>376</v>
          </cell>
          <cell r="AX111">
            <v>336</v>
          </cell>
          <cell r="AY111">
            <v>639</v>
          </cell>
          <cell r="AZ111">
            <v>0</v>
          </cell>
          <cell r="BA111">
            <v>102401.07</v>
          </cell>
          <cell r="BB111">
            <v>0</v>
          </cell>
          <cell r="BC111">
            <v>211511.95</v>
          </cell>
          <cell r="BD111">
            <v>392</v>
          </cell>
          <cell r="BE111">
            <v>129</v>
          </cell>
          <cell r="BF111">
            <v>1412</v>
          </cell>
          <cell r="BG111">
            <v>517</v>
          </cell>
          <cell r="BH111">
            <v>0</v>
          </cell>
          <cell r="BI111">
            <v>4299598</v>
          </cell>
          <cell r="BJ111">
            <v>2127857</v>
          </cell>
          <cell r="BK111">
            <v>5417777</v>
          </cell>
          <cell r="BL111">
            <v>2076835</v>
          </cell>
          <cell r="BM111">
            <v>842051</v>
          </cell>
          <cell r="BN111">
            <v>2102796</v>
          </cell>
          <cell r="BO111">
            <v>0</v>
          </cell>
          <cell r="BP111">
            <v>0</v>
          </cell>
          <cell r="BQ111">
            <v>0</v>
          </cell>
          <cell r="BR111">
            <v>5929</v>
          </cell>
          <cell r="BS111">
            <v>21497</v>
          </cell>
          <cell r="BT111">
            <v>2010</v>
          </cell>
          <cell r="BU111">
            <v>5087</v>
          </cell>
          <cell r="BV111">
            <v>7776164.96</v>
          </cell>
          <cell r="BW111">
            <v>9554551</v>
          </cell>
          <cell r="BX111">
            <v>64444</v>
          </cell>
          <cell r="BY111">
            <v>121765</v>
          </cell>
          <cell r="BZ111">
            <v>8525528.2799999993</v>
          </cell>
          <cell r="CA111">
            <v>14127650</v>
          </cell>
          <cell r="CB111" t="str">
            <v>YES</v>
          </cell>
          <cell r="CC111">
            <v>1</v>
          </cell>
          <cell r="CD111">
            <v>3</v>
          </cell>
          <cell r="CE111">
            <v>3</v>
          </cell>
        </row>
        <row r="112">
          <cell r="A112" t="str">
            <v>4923882</v>
          </cell>
          <cell r="B112" t="str">
            <v>Lakewood Hospital</v>
          </cell>
          <cell r="C112">
            <v>41275</v>
          </cell>
          <cell r="D112">
            <v>41639</v>
          </cell>
          <cell r="E112">
            <v>4780741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110397837</v>
          </cell>
          <cell r="L112">
            <v>70338892</v>
          </cell>
          <cell r="M112">
            <v>27585062</v>
          </cell>
          <cell r="N112">
            <v>45114</v>
          </cell>
          <cell r="O112">
            <v>1666</v>
          </cell>
          <cell r="P112">
            <v>8364</v>
          </cell>
          <cell r="Q112">
            <v>364</v>
          </cell>
          <cell r="R112">
            <v>146442</v>
          </cell>
          <cell r="S112">
            <v>6627</v>
          </cell>
          <cell r="T112">
            <v>211481</v>
          </cell>
          <cell r="U112">
            <v>13648031</v>
          </cell>
          <cell r="V112">
            <v>200684</v>
          </cell>
          <cell r="W112">
            <v>13975867</v>
          </cell>
          <cell r="X112">
            <v>5</v>
          </cell>
          <cell r="Y112">
            <v>529</v>
          </cell>
          <cell r="Z112">
            <v>94</v>
          </cell>
          <cell r="AA112">
            <v>6303</v>
          </cell>
          <cell r="AB112">
            <v>4902343</v>
          </cell>
          <cell r="AC112">
            <v>5822730</v>
          </cell>
          <cell r="AD112">
            <v>6704057</v>
          </cell>
          <cell r="AE112">
            <v>12525834</v>
          </cell>
          <cell r="AF112">
            <v>197</v>
          </cell>
          <cell r="AG112">
            <v>246</v>
          </cell>
          <cell r="AH112">
            <v>2845</v>
          </cell>
          <cell r="AI112">
            <v>6117</v>
          </cell>
          <cell r="AJ112">
            <v>-30127</v>
          </cell>
          <cell r="AK112">
            <v>-895169</v>
          </cell>
          <cell r="AL112">
            <v>-20917</v>
          </cell>
          <cell r="AM112">
            <v>-2619074</v>
          </cell>
          <cell r="AN112">
            <v>1373076</v>
          </cell>
          <cell r="AO112">
            <v>1595841</v>
          </cell>
          <cell r="AP112">
            <v>1090956</v>
          </cell>
          <cell r="AQ112">
            <v>1832406</v>
          </cell>
          <cell r="AR112">
            <v>88973</v>
          </cell>
          <cell r="AS112">
            <v>4867346</v>
          </cell>
          <cell r="AT112">
            <v>50673</v>
          </cell>
          <cell r="AU112">
            <v>4994455</v>
          </cell>
          <cell r="AV112">
            <v>5</v>
          </cell>
          <cell r="AW112">
            <v>496</v>
          </cell>
          <cell r="AX112">
            <v>65</v>
          </cell>
          <cell r="AY112">
            <v>4260</v>
          </cell>
          <cell r="AZ112">
            <v>0</v>
          </cell>
          <cell r="BA112">
            <v>21270</v>
          </cell>
          <cell r="BB112">
            <v>0</v>
          </cell>
          <cell r="BC112">
            <v>128288</v>
          </cell>
          <cell r="BD112">
            <v>185</v>
          </cell>
          <cell r="BE112">
            <v>215</v>
          </cell>
          <cell r="BF112">
            <v>1627</v>
          </cell>
          <cell r="BG112">
            <v>3867</v>
          </cell>
          <cell r="BH112">
            <v>0</v>
          </cell>
          <cell r="BI112">
            <v>2891644</v>
          </cell>
          <cell r="BJ112">
            <v>1878898</v>
          </cell>
          <cell r="BK112">
            <v>3762241</v>
          </cell>
          <cell r="BL112">
            <v>1020823</v>
          </cell>
          <cell r="BM112">
            <v>372015</v>
          </cell>
          <cell r="BN112">
            <v>934964</v>
          </cell>
          <cell r="BO112">
            <v>0</v>
          </cell>
          <cell r="BP112">
            <v>0</v>
          </cell>
          <cell r="BQ112">
            <v>0</v>
          </cell>
          <cell r="BR112">
            <v>3263</v>
          </cell>
          <cell r="BS112">
            <v>15184</v>
          </cell>
          <cell r="BT112">
            <v>1105</v>
          </cell>
          <cell r="BU112">
            <v>2768</v>
          </cell>
          <cell r="BV112">
            <v>5086443</v>
          </cell>
          <cell r="BW112">
            <v>5240785</v>
          </cell>
          <cell r="BX112">
            <v>19098</v>
          </cell>
          <cell r="BY112">
            <v>37726</v>
          </cell>
          <cell r="BZ112">
            <v>4450324</v>
          </cell>
          <cell r="CA112">
            <v>5503966</v>
          </cell>
          <cell r="CB112" t="str">
            <v>YES</v>
          </cell>
          <cell r="CC112">
            <v>1</v>
          </cell>
          <cell r="CD112">
            <v>2</v>
          </cell>
          <cell r="CE112">
            <v>2</v>
          </cell>
        </row>
        <row r="113">
          <cell r="A113" t="str">
            <v>2006699</v>
          </cell>
          <cell r="B113" t="str">
            <v>Laurelwood Hospital</v>
          </cell>
          <cell r="C113">
            <v>41275</v>
          </cell>
          <cell r="D113">
            <v>41639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19189170</v>
          </cell>
          <cell r="L113">
            <v>17929323</v>
          </cell>
          <cell r="M113">
            <v>1259823</v>
          </cell>
          <cell r="N113">
            <v>47004</v>
          </cell>
          <cell r="O113">
            <v>7765</v>
          </cell>
          <cell r="P113">
            <v>4879</v>
          </cell>
          <cell r="Q113">
            <v>968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2961882</v>
          </cell>
          <cell r="BJ113">
            <v>3036104.88</v>
          </cell>
          <cell r="BK113">
            <v>6359532.8799999999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 t="str">
            <v>YES</v>
          </cell>
          <cell r="CC113">
            <v>2</v>
          </cell>
          <cell r="CD113">
            <v>2</v>
          </cell>
          <cell r="CE113">
            <v>1</v>
          </cell>
        </row>
        <row r="114">
          <cell r="A114" t="str">
            <v>5172389</v>
          </cell>
          <cell r="B114" t="str">
            <v>Licking Memorial Hospital</v>
          </cell>
          <cell r="C114">
            <v>41275</v>
          </cell>
          <cell r="D114">
            <v>41639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1142971</v>
          </cell>
          <cell r="J114">
            <v>0</v>
          </cell>
          <cell r="K114">
            <v>133119407</v>
          </cell>
          <cell r="L114">
            <v>55806634</v>
          </cell>
          <cell r="M114">
            <v>66774397</v>
          </cell>
          <cell r="N114">
            <v>30107</v>
          </cell>
          <cell r="O114">
            <v>1582</v>
          </cell>
          <cell r="P114">
            <v>8753</v>
          </cell>
          <cell r="Q114">
            <v>465</v>
          </cell>
          <cell r="R114">
            <v>310048</v>
          </cell>
          <cell r="S114">
            <v>9204</v>
          </cell>
          <cell r="T114">
            <v>711400</v>
          </cell>
          <cell r="U114">
            <v>6650707</v>
          </cell>
          <cell r="V114">
            <v>2412593</v>
          </cell>
          <cell r="W114">
            <v>21196083</v>
          </cell>
          <cell r="X114">
            <v>62</v>
          </cell>
          <cell r="Y114">
            <v>468</v>
          </cell>
          <cell r="Z114">
            <v>1382</v>
          </cell>
          <cell r="AA114">
            <v>13753</v>
          </cell>
          <cell r="AB114">
            <v>4137735</v>
          </cell>
          <cell r="AC114">
            <v>2746080</v>
          </cell>
          <cell r="AD114">
            <v>11258397</v>
          </cell>
          <cell r="AE114">
            <v>11992933</v>
          </cell>
          <cell r="AF114">
            <v>253</v>
          </cell>
          <cell r="AG114">
            <v>202</v>
          </cell>
          <cell r="AH114">
            <v>9905</v>
          </cell>
          <cell r="AI114">
            <v>10854</v>
          </cell>
          <cell r="AJ114">
            <v>-18205</v>
          </cell>
          <cell r="AK114">
            <v>-866043</v>
          </cell>
          <cell r="AL114">
            <v>-222702</v>
          </cell>
          <cell r="AM114">
            <v>-4718791</v>
          </cell>
          <cell r="AN114">
            <v>1811934</v>
          </cell>
          <cell r="AO114">
            <v>1174871</v>
          </cell>
          <cell r="AP114">
            <v>3009989</v>
          </cell>
          <cell r="AQ114">
            <v>3052139</v>
          </cell>
          <cell r="AR114">
            <v>344345</v>
          </cell>
          <cell r="AS114">
            <v>3928994</v>
          </cell>
          <cell r="AT114">
            <v>928992</v>
          </cell>
          <cell r="AU114">
            <v>10465734</v>
          </cell>
          <cell r="AV114">
            <v>58</v>
          </cell>
          <cell r="AW114">
            <v>421</v>
          </cell>
          <cell r="AX114">
            <v>501</v>
          </cell>
          <cell r="AY114">
            <v>7218</v>
          </cell>
          <cell r="AZ114">
            <v>0</v>
          </cell>
          <cell r="BA114">
            <v>13835</v>
          </cell>
          <cell r="BB114">
            <v>0</v>
          </cell>
          <cell r="BC114">
            <v>201290</v>
          </cell>
          <cell r="BD114">
            <v>211</v>
          </cell>
          <cell r="BE114">
            <v>189</v>
          </cell>
          <cell r="BF114">
            <v>3198</v>
          </cell>
          <cell r="BG114">
            <v>5698</v>
          </cell>
          <cell r="BH114">
            <v>0</v>
          </cell>
          <cell r="BI114">
            <v>2921457</v>
          </cell>
          <cell r="BJ114">
            <v>1060696.0900000001</v>
          </cell>
          <cell r="BK114">
            <v>2995244.09</v>
          </cell>
          <cell r="BL114">
            <v>2281408</v>
          </cell>
          <cell r="BM114">
            <v>867682.92</v>
          </cell>
          <cell r="BN114">
            <v>2539863.92</v>
          </cell>
          <cell r="BO114">
            <v>0</v>
          </cell>
          <cell r="BP114">
            <v>0</v>
          </cell>
          <cell r="BQ114">
            <v>0</v>
          </cell>
          <cell r="BR114">
            <v>4105</v>
          </cell>
          <cell r="BS114">
            <v>8307</v>
          </cell>
          <cell r="BT114">
            <v>1658</v>
          </cell>
          <cell r="BU114">
            <v>2821</v>
          </cell>
          <cell r="BV114">
            <v>4336767</v>
          </cell>
          <cell r="BW114">
            <v>7380724</v>
          </cell>
          <cell r="BX114">
            <v>44377</v>
          </cell>
          <cell r="BY114">
            <v>82312</v>
          </cell>
          <cell r="BZ114">
            <v>6919258</v>
          </cell>
          <cell r="CA114">
            <v>10063845</v>
          </cell>
          <cell r="CB114" t="str">
            <v>YES</v>
          </cell>
          <cell r="CC114">
            <v>1</v>
          </cell>
          <cell r="CD114">
            <v>2</v>
          </cell>
          <cell r="CE114">
            <v>2</v>
          </cell>
        </row>
        <row r="115">
          <cell r="A115" t="str">
            <v>0092053</v>
          </cell>
          <cell r="B115" t="str">
            <v>Life Care Hospitals of Dayton</v>
          </cell>
          <cell r="C115">
            <v>41425</v>
          </cell>
          <cell r="D115">
            <v>41729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13924777</v>
          </cell>
          <cell r="L115">
            <v>13921382</v>
          </cell>
          <cell r="M115">
            <v>3405</v>
          </cell>
          <cell r="N115">
            <v>9699</v>
          </cell>
          <cell r="O115">
            <v>589</v>
          </cell>
          <cell r="P115">
            <v>362</v>
          </cell>
          <cell r="Q115">
            <v>23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809791</v>
          </cell>
          <cell r="BJ115">
            <v>225725</v>
          </cell>
          <cell r="BK115">
            <v>1131525</v>
          </cell>
          <cell r="BL115">
            <v>0</v>
          </cell>
          <cell r="BM115">
            <v>0</v>
          </cell>
          <cell r="BN115">
            <v>0</v>
          </cell>
          <cell r="BO115">
            <v>321734</v>
          </cell>
          <cell r="BP115">
            <v>0</v>
          </cell>
          <cell r="BQ115">
            <v>0</v>
          </cell>
          <cell r="BR115">
            <v>605</v>
          </cell>
          <cell r="BS115">
            <v>844</v>
          </cell>
          <cell r="BT115">
            <v>28</v>
          </cell>
          <cell r="BU115">
            <v>36</v>
          </cell>
          <cell r="BV115">
            <v>1016433</v>
          </cell>
          <cell r="BW115">
            <v>897807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 t="str">
            <v>NO</v>
          </cell>
          <cell r="CC115">
            <v>2</v>
          </cell>
          <cell r="CD115">
            <v>2</v>
          </cell>
          <cell r="CE115">
            <v>2</v>
          </cell>
        </row>
        <row r="116">
          <cell r="A116" t="str">
            <v>3130785</v>
          </cell>
          <cell r="B116" t="str">
            <v>Life Line Hospital</v>
          </cell>
          <cell r="C116">
            <v>41122</v>
          </cell>
          <cell r="D116">
            <v>41486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16882994</v>
          </cell>
          <cell r="L116">
            <v>14181254</v>
          </cell>
          <cell r="M116">
            <v>2126488</v>
          </cell>
          <cell r="N116">
            <v>11513</v>
          </cell>
          <cell r="O116">
            <v>895</v>
          </cell>
          <cell r="P116">
            <v>453</v>
          </cell>
          <cell r="Q116">
            <v>36</v>
          </cell>
          <cell r="R116">
            <v>10383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1135195</v>
          </cell>
          <cell r="BJ116">
            <v>106473</v>
          </cell>
          <cell r="BK116">
            <v>1763338</v>
          </cell>
          <cell r="BL116">
            <v>41443</v>
          </cell>
          <cell r="BM116">
            <v>15251</v>
          </cell>
          <cell r="BN116">
            <v>59037</v>
          </cell>
          <cell r="BO116">
            <v>645737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 t="str">
            <v>YES</v>
          </cell>
          <cell r="CC116">
            <v>1</v>
          </cell>
          <cell r="CD116">
            <v>2</v>
          </cell>
          <cell r="CE116">
            <v>3</v>
          </cell>
        </row>
        <row r="117">
          <cell r="A117" t="str">
            <v>5184518</v>
          </cell>
          <cell r="B117" t="str">
            <v>Lima Memorial Hospital</v>
          </cell>
          <cell r="C117">
            <v>41275</v>
          </cell>
          <cell r="D117">
            <v>41639</v>
          </cell>
          <cell r="E117">
            <v>2416251</v>
          </cell>
          <cell r="F117">
            <v>0</v>
          </cell>
          <cell r="G117">
            <v>0</v>
          </cell>
          <cell r="H117">
            <v>0</v>
          </cell>
          <cell r="I117">
            <v>2125855</v>
          </cell>
          <cell r="J117">
            <v>0</v>
          </cell>
          <cell r="K117">
            <v>136094901</v>
          </cell>
          <cell r="L117">
            <v>65544603</v>
          </cell>
          <cell r="M117">
            <v>57509274</v>
          </cell>
          <cell r="N117">
            <v>28229</v>
          </cell>
          <cell r="O117">
            <v>1116</v>
          </cell>
          <cell r="P117">
            <v>6379</v>
          </cell>
          <cell r="Q117">
            <v>268</v>
          </cell>
          <cell r="R117">
            <v>178286</v>
          </cell>
          <cell r="S117">
            <v>18925</v>
          </cell>
          <cell r="T117">
            <v>488617</v>
          </cell>
          <cell r="U117">
            <v>5049940</v>
          </cell>
          <cell r="V117">
            <v>1554305</v>
          </cell>
          <cell r="W117">
            <v>13781874</v>
          </cell>
          <cell r="X117">
            <v>19</v>
          </cell>
          <cell r="Y117">
            <v>250</v>
          </cell>
          <cell r="Z117">
            <v>551</v>
          </cell>
          <cell r="AA117">
            <v>6318</v>
          </cell>
          <cell r="AB117">
            <v>3959172</v>
          </cell>
          <cell r="AC117">
            <v>755954</v>
          </cell>
          <cell r="AD117">
            <v>8522363</v>
          </cell>
          <cell r="AE117">
            <v>3876576</v>
          </cell>
          <cell r="AF117">
            <v>144</v>
          </cell>
          <cell r="AG117">
            <v>30</v>
          </cell>
          <cell r="AH117">
            <v>4999</v>
          </cell>
          <cell r="AI117">
            <v>4029</v>
          </cell>
          <cell r="AJ117">
            <v>-48422</v>
          </cell>
          <cell r="AK117">
            <v>-913645</v>
          </cell>
          <cell r="AL117">
            <v>-265279</v>
          </cell>
          <cell r="AM117">
            <v>-3500881</v>
          </cell>
          <cell r="AN117">
            <v>1288890</v>
          </cell>
          <cell r="AO117">
            <v>242945</v>
          </cell>
          <cell r="AP117">
            <v>1733349</v>
          </cell>
          <cell r="AQ117">
            <v>780806</v>
          </cell>
          <cell r="AR117">
            <v>205899</v>
          </cell>
          <cell r="AS117">
            <v>2530949</v>
          </cell>
          <cell r="AT117">
            <v>601864</v>
          </cell>
          <cell r="AU117">
            <v>6445902</v>
          </cell>
          <cell r="AV117">
            <v>18</v>
          </cell>
          <cell r="AW117">
            <v>240</v>
          </cell>
          <cell r="AX117">
            <v>328</v>
          </cell>
          <cell r="AY117">
            <v>3834</v>
          </cell>
          <cell r="AZ117">
            <v>4202</v>
          </cell>
          <cell r="BA117">
            <v>8888</v>
          </cell>
          <cell r="BB117">
            <v>12637</v>
          </cell>
          <cell r="BC117">
            <v>34428</v>
          </cell>
          <cell r="BD117">
            <v>127</v>
          </cell>
          <cell r="BE117">
            <v>29</v>
          </cell>
          <cell r="BF117">
            <v>2531</v>
          </cell>
          <cell r="BG117">
            <v>2741</v>
          </cell>
          <cell r="BH117">
            <v>0</v>
          </cell>
          <cell r="BI117">
            <v>2424880</v>
          </cell>
          <cell r="BJ117">
            <v>1033714</v>
          </cell>
          <cell r="BK117">
            <v>2703123</v>
          </cell>
          <cell r="BL117">
            <v>2023552</v>
          </cell>
          <cell r="BM117">
            <v>799714</v>
          </cell>
          <cell r="BN117">
            <v>2234542</v>
          </cell>
          <cell r="BO117">
            <v>0</v>
          </cell>
          <cell r="BP117">
            <v>0</v>
          </cell>
          <cell r="BQ117">
            <v>0</v>
          </cell>
          <cell r="BR117">
            <v>3239</v>
          </cell>
          <cell r="BS117">
            <v>7602</v>
          </cell>
          <cell r="BT117">
            <v>1100</v>
          </cell>
          <cell r="BU117">
            <v>1993</v>
          </cell>
          <cell r="BV117">
            <v>4205532</v>
          </cell>
          <cell r="BW117">
            <v>5659130</v>
          </cell>
          <cell r="BX117">
            <v>30807</v>
          </cell>
          <cell r="BY117">
            <v>46414</v>
          </cell>
          <cell r="BZ117">
            <v>6397167</v>
          </cell>
          <cell r="CA117">
            <v>9489390</v>
          </cell>
          <cell r="CB117" t="str">
            <v>YES</v>
          </cell>
          <cell r="CC117">
            <v>1</v>
          </cell>
          <cell r="CD117">
            <v>2</v>
          </cell>
          <cell r="CE117">
            <v>2</v>
          </cell>
        </row>
        <row r="118">
          <cell r="A118" t="str">
            <v>2943926</v>
          </cell>
          <cell r="B118" t="str">
            <v>Lindner Center of Hope</v>
          </cell>
          <cell r="C118">
            <v>41456</v>
          </cell>
          <cell r="D118">
            <v>41820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14790962</v>
          </cell>
          <cell r="L118">
            <v>10781630</v>
          </cell>
          <cell r="M118">
            <v>4009335</v>
          </cell>
          <cell r="N118">
            <v>9648</v>
          </cell>
          <cell r="O118">
            <v>59</v>
          </cell>
          <cell r="P118">
            <v>1314</v>
          </cell>
          <cell r="Q118">
            <v>12</v>
          </cell>
          <cell r="R118">
            <v>6132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59437</v>
          </cell>
          <cell r="BJ118">
            <v>40825.39</v>
          </cell>
          <cell r="BK118">
            <v>44667.39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13</v>
          </cell>
          <cell r="BS118">
            <v>473</v>
          </cell>
          <cell r="BT118">
            <v>2</v>
          </cell>
          <cell r="BU118">
            <v>75</v>
          </cell>
          <cell r="BV118">
            <v>0</v>
          </cell>
          <cell r="BW118">
            <v>12595</v>
          </cell>
          <cell r="BX118">
            <v>1</v>
          </cell>
          <cell r="BY118">
            <v>53</v>
          </cell>
          <cell r="BZ118">
            <v>0</v>
          </cell>
          <cell r="CA118">
            <v>4885</v>
          </cell>
          <cell r="CB118" t="str">
            <v>NO</v>
          </cell>
          <cell r="CC118">
            <v>2</v>
          </cell>
          <cell r="CD118">
            <v>2</v>
          </cell>
          <cell r="CE118">
            <v>2</v>
          </cell>
        </row>
        <row r="119">
          <cell r="A119" t="str">
            <v>5243669</v>
          </cell>
          <cell r="B119" t="str">
            <v>Lodi Community Hospital</v>
          </cell>
          <cell r="C119">
            <v>41275</v>
          </cell>
          <cell r="D119">
            <v>41639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11480883</v>
          </cell>
          <cell r="L119">
            <v>3281558</v>
          </cell>
          <cell r="M119">
            <v>6923997</v>
          </cell>
          <cell r="N119">
            <v>831</v>
          </cell>
          <cell r="O119">
            <v>16</v>
          </cell>
          <cell r="P119">
            <v>170</v>
          </cell>
          <cell r="Q119">
            <v>5</v>
          </cell>
          <cell r="R119">
            <v>21297</v>
          </cell>
          <cell r="S119">
            <v>559</v>
          </cell>
          <cell r="T119">
            <v>30131</v>
          </cell>
          <cell r="U119">
            <v>177676</v>
          </cell>
          <cell r="V119">
            <v>125256</v>
          </cell>
          <cell r="W119">
            <v>2756020</v>
          </cell>
          <cell r="X119">
            <v>2</v>
          </cell>
          <cell r="Y119">
            <v>12</v>
          </cell>
          <cell r="Z119">
            <v>69</v>
          </cell>
          <cell r="AA119">
            <v>1637</v>
          </cell>
          <cell r="AB119">
            <v>32477</v>
          </cell>
          <cell r="AC119">
            <v>120871</v>
          </cell>
          <cell r="AD119">
            <v>591694</v>
          </cell>
          <cell r="AE119">
            <v>2003871</v>
          </cell>
          <cell r="AF119">
            <v>2</v>
          </cell>
          <cell r="AG119">
            <v>6</v>
          </cell>
          <cell r="AH119">
            <v>324</v>
          </cell>
          <cell r="AI119">
            <v>1242</v>
          </cell>
          <cell r="AJ119">
            <v>2993</v>
          </cell>
          <cell r="AK119">
            <v>-26642</v>
          </cell>
          <cell r="AL119">
            <v>-10536</v>
          </cell>
          <cell r="AM119">
            <v>-849732</v>
          </cell>
          <cell r="AN119">
            <v>11421</v>
          </cell>
          <cell r="AO119">
            <v>39868</v>
          </cell>
          <cell r="AP119">
            <v>145149</v>
          </cell>
          <cell r="AQ119">
            <v>401919</v>
          </cell>
          <cell r="AR119">
            <v>8970</v>
          </cell>
          <cell r="AS119">
            <v>103032</v>
          </cell>
          <cell r="AT119">
            <v>42412</v>
          </cell>
          <cell r="AU119">
            <v>1537659</v>
          </cell>
          <cell r="AV119">
            <v>2</v>
          </cell>
          <cell r="AW119">
            <v>10</v>
          </cell>
          <cell r="AX119">
            <v>40</v>
          </cell>
          <cell r="AY119">
            <v>1154</v>
          </cell>
          <cell r="AZ119">
            <v>0</v>
          </cell>
          <cell r="BA119">
            <v>8295</v>
          </cell>
          <cell r="BB119">
            <v>0</v>
          </cell>
          <cell r="BC119">
            <v>76482</v>
          </cell>
          <cell r="BD119">
            <v>2</v>
          </cell>
          <cell r="BE119">
            <v>6</v>
          </cell>
          <cell r="BF119">
            <v>207</v>
          </cell>
          <cell r="BG119">
            <v>893</v>
          </cell>
          <cell r="BH119">
            <v>0</v>
          </cell>
          <cell r="BI119">
            <v>28569</v>
          </cell>
          <cell r="BJ119">
            <v>18323</v>
          </cell>
          <cell r="BK119">
            <v>40164</v>
          </cell>
          <cell r="BL119">
            <v>190386</v>
          </cell>
          <cell r="BM119">
            <v>62573</v>
          </cell>
          <cell r="BN119">
            <v>197629</v>
          </cell>
          <cell r="BO119">
            <v>0</v>
          </cell>
          <cell r="BP119">
            <v>0</v>
          </cell>
          <cell r="BQ119">
            <v>0</v>
          </cell>
          <cell r="BR119">
            <v>24</v>
          </cell>
          <cell r="BS119">
            <v>182</v>
          </cell>
          <cell r="BT119">
            <v>13</v>
          </cell>
          <cell r="BU119">
            <v>52</v>
          </cell>
          <cell r="BV119">
            <v>53191</v>
          </cell>
          <cell r="BW119">
            <v>55864</v>
          </cell>
          <cell r="BX119">
            <v>3567</v>
          </cell>
          <cell r="BY119">
            <v>5820</v>
          </cell>
          <cell r="BZ119">
            <v>783825</v>
          </cell>
          <cell r="CA119">
            <v>1123254</v>
          </cell>
          <cell r="CB119" t="str">
            <v>YES</v>
          </cell>
          <cell r="CC119">
            <v>2</v>
          </cell>
          <cell r="CD119">
            <v>2</v>
          </cell>
          <cell r="CE119">
            <v>1</v>
          </cell>
        </row>
        <row r="120">
          <cell r="A120" t="str">
            <v>5345406</v>
          </cell>
          <cell r="B120" t="str">
            <v>Lutheran Hospital</v>
          </cell>
          <cell r="C120">
            <v>41275</v>
          </cell>
          <cell r="D120">
            <v>41639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84798072</v>
          </cell>
          <cell r="L120">
            <v>57076334</v>
          </cell>
          <cell r="M120">
            <v>25933217</v>
          </cell>
          <cell r="N120">
            <v>39277</v>
          </cell>
          <cell r="O120">
            <v>2238</v>
          </cell>
          <cell r="P120">
            <v>7746</v>
          </cell>
          <cell r="Q120">
            <v>408</v>
          </cell>
          <cell r="R120">
            <v>84352</v>
          </cell>
          <cell r="S120">
            <v>4570</v>
          </cell>
          <cell r="T120">
            <v>135075</v>
          </cell>
          <cell r="U120">
            <v>5276296</v>
          </cell>
          <cell r="V120">
            <v>326385</v>
          </cell>
          <cell r="W120">
            <v>10183436</v>
          </cell>
          <cell r="X120">
            <v>9</v>
          </cell>
          <cell r="Y120">
            <v>281</v>
          </cell>
          <cell r="Z120">
            <v>70</v>
          </cell>
          <cell r="AA120">
            <v>3097</v>
          </cell>
          <cell r="AB120">
            <v>2921394</v>
          </cell>
          <cell r="AC120">
            <v>2902448</v>
          </cell>
          <cell r="AD120">
            <v>4209127</v>
          </cell>
          <cell r="AE120">
            <v>10975507</v>
          </cell>
          <cell r="AF120">
            <v>120</v>
          </cell>
          <cell r="AG120">
            <v>116</v>
          </cell>
          <cell r="AH120">
            <v>1278</v>
          </cell>
          <cell r="AI120">
            <v>4568</v>
          </cell>
          <cell r="AJ120">
            <v>-55117.269946579996</v>
          </cell>
          <cell r="AK120">
            <v>-442830.67999999924</v>
          </cell>
          <cell r="AL120">
            <v>-203636.26691904</v>
          </cell>
          <cell r="AM120">
            <v>-1797314.140000008</v>
          </cell>
          <cell r="AN120">
            <v>822921.94835209998</v>
          </cell>
          <cell r="AO120">
            <v>866425</v>
          </cell>
          <cell r="AP120">
            <v>651945.21887404996</v>
          </cell>
          <cell r="AQ120">
            <v>1604116</v>
          </cell>
          <cell r="AR120">
            <v>118180.26994658</v>
          </cell>
          <cell r="AS120">
            <v>2359879.6799999992</v>
          </cell>
          <cell r="AT120">
            <v>264855.26691904</v>
          </cell>
          <cell r="AU120">
            <v>3637799.140000008</v>
          </cell>
          <cell r="AV120">
            <v>9</v>
          </cell>
          <cell r="AW120">
            <v>270</v>
          </cell>
          <cell r="AX120">
            <v>44</v>
          </cell>
          <cell r="AY120">
            <v>2194</v>
          </cell>
          <cell r="AZ120">
            <v>7838.0516478999998</v>
          </cell>
          <cell r="BA120">
            <v>0</v>
          </cell>
          <cell r="BB120">
            <v>68627.781125950001</v>
          </cell>
          <cell r="BC120">
            <v>2037</v>
          </cell>
          <cell r="BD120">
            <v>115</v>
          </cell>
          <cell r="BE120">
            <v>107</v>
          </cell>
          <cell r="BF120">
            <v>844</v>
          </cell>
          <cell r="BG120">
            <v>3176</v>
          </cell>
          <cell r="BH120">
            <v>0</v>
          </cell>
          <cell r="BI120">
            <v>3246358</v>
          </cell>
          <cell r="BJ120">
            <v>2110837.9500000002</v>
          </cell>
          <cell r="BK120">
            <v>4490502.95</v>
          </cell>
          <cell r="BL120">
            <v>1151919</v>
          </cell>
          <cell r="BM120">
            <v>454980</v>
          </cell>
          <cell r="BN120">
            <v>1312994</v>
          </cell>
          <cell r="BO120">
            <v>0</v>
          </cell>
          <cell r="BP120">
            <v>0</v>
          </cell>
          <cell r="BQ120">
            <v>0</v>
          </cell>
          <cell r="BR120">
            <v>7026</v>
          </cell>
          <cell r="BS120">
            <v>10900</v>
          </cell>
          <cell r="BT120">
            <v>1580</v>
          </cell>
          <cell r="BU120">
            <v>2305</v>
          </cell>
          <cell r="BV120">
            <v>8337687</v>
          </cell>
          <cell r="BW120">
            <v>8408551</v>
          </cell>
          <cell r="BX120">
            <v>14453</v>
          </cell>
          <cell r="BY120">
            <v>19172</v>
          </cell>
          <cell r="BZ120">
            <v>3948994</v>
          </cell>
          <cell r="CA120">
            <v>4785558</v>
          </cell>
          <cell r="CB120" t="str">
            <v>YES</v>
          </cell>
          <cell r="CC120">
            <v>2</v>
          </cell>
          <cell r="CD120">
            <v>2</v>
          </cell>
          <cell r="CE120">
            <v>1</v>
          </cell>
        </row>
        <row r="121">
          <cell r="A121" t="str">
            <v>5417178</v>
          </cell>
          <cell r="B121" t="str">
            <v>Madison County Hospital</v>
          </cell>
          <cell r="C121">
            <v>41275</v>
          </cell>
          <cell r="D121">
            <v>41639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28707509</v>
          </cell>
          <cell r="L121">
            <v>13229516</v>
          </cell>
          <cell r="M121">
            <v>13246681</v>
          </cell>
          <cell r="N121">
            <v>5245</v>
          </cell>
          <cell r="O121">
            <v>152</v>
          </cell>
          <cell r="P121">
            <v>1361</v>
          </cell>
          <cell r="Q121">
            <v>55</v>
          </cell>
          <cell r="R121">
            <v>34476</v>
          </cell>
          <cell r="S121">
            <v>1029</v>
          </cell>
          <cell r="T121">
            <v>228433</v>
          </cell>
          <cell r="U121">
            <v>3893020</v>
          </cell>
          <cell r="V121">
            <v>752043</v>
          </cell>
          <cell r="W121">
            <v>9102041</v>
          </cell>
          <cell r="X121">
            <v>15</v>
          </cell>
          <cell r="Y121">
            <v>219</v>
          </cell>
          <cell r="Z121">
            <v>368</v>
          </cell>
          <cell r="AA121">
            <v>3806</v>
          </cell>
          <cell r="AB121">
            <v>295002</v>
          </cell>
          <cell r="AC121">
            <v>439867</v>
          </cell>
          <cell r="AD121">
            <v>1217865</v>
          </cell>
          <cell r="AE121">
            <v>2782496</v>
          </cell>
          <cell r="AF121">
            <v>16</v>
          </cell>
          <cell r="AG121">
            <v>45</v>
          </cell>
          <cell r="AH121">
            <v>704</v>
          </cell>
          <cell r="AI121">
            <v>2104</v>
          </cell>
          <cell r="AJ121">
            <v>54701</v>
          </cell>
          <cell r="AK121">
            <v>347786</v>
          </cell>
          <cell r="AL121">
            <v>62262</v>
          </cell>
          <cell r="AM121">
            <v>-2109647</v>
          </cell>
          <cell r="AN121">
            <v>175866</v>
          </cell>
          <cell r="AO121">
            <v>245058</v>
          </cell>
          <cell r="AP121">
            <v>353091</v>
          </cell>
          <cell r="AQ121">
            <v>599037</v>
          </cell>
          <cell r="AR121">
            <v>62137</v>
          </cell>
          <cell r="AS121">
            <v>1992480</v>
          </cell>
          <cell r="AT121">
            <v>144177</v>
          </cell>
          <cell r="AU121">
            <v>4695790</v>
          </cell>
          <cell r="AV121">
            <v>15</v>
          </cell>
          <cell r="AW121">
            <v>206</v>
          </cell>
          <cell r="AX121">
            <v>212</v>
          </cell>
          <cell r="AY121">
            <v>2595</v>
          </cell>
          <cell r="AZ121">
            <v>0</v>
          </cell>
          <cell r="BA121">
            <v>32983</v>
          </cell>
          <cell r="BB121">
            <v>0</v>
          </cell>
          <cell r="BC121">
            <v>182016</v>
          </cell>
          <cell r="BD121">
            <v>16</v>
          </cell>
          <cell r="BE121">
            <v>42</v>
          </cell>
          <cell r="BF121">
            <v>361</v>
          </cell>
          <cell r="BG121">
            <v>1534</v>
          </cell>
          <cell r="BH121">
            <v>0</v>
          </cell>
          <cell r="BI121">
            <v>386647</v>
          </cell>
          <cell r="BJ121">
            <v>190915</v>
          </cell>
          <cell r="BK121">
            <v>333893</v>
          </cell>
          <cell r="BL121">
            <v>298959</v>
          </cell>
          <cell r="BM121">
            <v>143044</v>
          </cell>
          <cell r="BN121">
            <v>355151</v>
          </cell>
          <cell r="BO121">
            <v>0</v>
          </cell>
          <cell r="BP121">
            <v>0</v>
          </cell>
          <cell r="BQ121">
            <v>0</v>
          </cell>
          <cell r="BR121">
            <v>670</v>
          </cell>
          <cell r="BS121">
            <v>1945</v>
          </cell>
          <cell r="BT121">
            <v>256</v>
          </cell>
          <cell r="BU121">
            <v>532</v>
          </cell>
          <cell r="BV121">
            <v>670057</v>
          </cell>
          <cell r="BW121">
            <v>1601029</v>
          </cell>
          <cell r="BX121">
            <v>5508</v>
          </cell>
          <cell r="BY121">
            <v>9136</v>
          </cell>
          <cell r="BZ121">
            <v>1095821</v>
          </cell>
          <cell r="CA121">
            <v>2054689</v>
          </cell>
          <cell r="CB121" t="str">
            <v>YES</v>
          </cell>
          <cell r="CC121">
            <v>1</v>
          </cell>
          <cell r="CD121">
            <v>3</v>
          </cell>
          <cell r="CE121">
            <v>3</v>
          </cell>
        </row>
        <row r="122">
          <cell r="A122" t="str">
            <v>5511566</v>
          </cell>
          <cell r="B122" t="str">
            <v>Marietta Memorial Hospital</v>
          </cell>
          <cell r="C122">
            <v>41183</v>
          </cell>
          <cell r="D122">
            <v>41547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198148623</v>
          </cell>
          <cell r="L122">
            <v>82723382</v>
          </cell>
          <cell r="M122">
            <v>106535201</v>
          </cell>
          <cell r="N122">
            <v>40709</v>
          </cell>
          <cell r="O122">
            <v>989</v>
          </cell>
          <cell r="P122">
            <v>9510</v>
          </cell>
          <cell r="Q122">
            <v>283</v>
          </cell>
          <cell r="R122">
            <v>371635</v>
          </cell>
          <cell r="S122">
            <v>7247</v>
          </cell>
          <cell r="T122">
            <v>804326</v>
          </cell>
          <cell r="U122">
            <v>22331188</v>
          </cell>
          <cell r="V122">
            <v>1656666</v>
          </cell>
          <cell r="W122">
            <v>36497311</v>
          </cell>
          <cell r="X122">
            <v>36</v>
          </cell>
          <cell r="Y122">
            <v>992</v>
          </cell>
          <cell r="Z122">
            <v>1227</v>
          </cell>
          <cell r="AA122">
            <v>26977</v>
          </cell>
          <cell r="AB122">
            <v>3244103</v>
          </cell>
          <cell r="AC122">
            <v>4947546</v>
          </cell>
          <cell r="AD122">
            <v>4963903</v>
          </cell>
          <cell r="AE122">
            <v>13278356</v>
          </cell>
          <cell r="AF122">
            <v>144</v>
          </cell>
          <cell r="AG122">
            <v>227</v>
          </cell>
          <cell r="AH122">
            <v>3799</v>
          </cell>
          <cell r="AI122">
            <v>13767</v>
          </cell>
          <cell r="AJ122">
            <v>36698</v>
          </cell>
          <cell r="AK122">
            <v>368276</v>
          </cell>
          <cell r="AL122">
            <v>-81232</v>
          </cell>
          <cell r="AM122">
            <v>-6154751</v>
          </cell>
          <cell r="AN122">
            <v>1157091</v>
          </cell>
          <cell r="AO122">
            <v>1500460</v>
          </cell>
          <cell r="AP122">
            <v>1072945</v>
          </cell>
          <cell r="AQ122">
            <v>1938860</v>
          </cell>
          <cell r="AR122">
            <v>276212</v>
          </cell>
          <cell r="AS122">
            <v>8553277</v>
          </cell>
          <cell r="AT122">
            <v>468098</v>
          </cell>
          <cell r="AU122">
            <v>14547713</v>
          </cell>
          <cell r="AV122">
            <v>36</v>
          </cell>
          <cell r="AW122">
            <v>843</v>
          </cell>
          <cell r="AX122">
            <v>1043</v>
          </cell>
          <cell r="AY122">
            <v>22930</v>
          </cell>
          <cell r="AZ122">
            <v>0</v>
          </cell>
          <cell r="BA122">
            <v>63729</v>
          </cell>
          <cell r="BB122">
            <v>0</v>
          </cell>
          <cell r="BC122">
            <v>719366</v>
          </cell>
          <cell r="BD122">
            <v>122</v>
          </cell>
          <cell r="BE122">
            <v>193</v>
          </cell>
          <cell r="BF122">
            <v>3229</v>
          </cell>
          <cell r="BG122">
            <v>11702</v>
          </cell>
          <cell r="BH122">
            <v>0</v>
          </cell>
          <cell r="BI122">
            <v>2105624</v>
          </cell>
          <cell r="BJ122">
            <v>684067</v>
          </cell>
          <cell r="BK122">
            <v>2051587</v>
          </cell>
          <cell r="BL122">
            <v>1763222</v>
          </cell>
          <cell r="BM122">
            <v>433068</v>
          </cell>
          <cell r="BN122">
            <v>1876164</v>
          </cell>
          <cell r="BO122">
            <v>0</v>
          </cell>
          <cell r="BP122">
            <v>0</v>
          </cell>
          <cell r="BQ122">
            <v>0</v>
          </cell>
          <cell r="BR122">
            <v>2785</v>
          </cell>
          <cell r="BS122">
            <v>6717</v>
          </cell>
          <cell r="BT122">
            <v>974</v>
          </cell>
          <cell r="BU122">
            <v>1804</v>
          </cell>
          <cell r="BV122">
            <v>3403185</v>
          </cell>
          <cell r="BW122">
            <v>6320348</v>
          </cell>
          <cell r="BX122">
            <v>20792</v>
          </cell>
          <cell r="BY122">
            <v>62946</v>
          </cell>
          <cell r="BZ122">
            <v>7174144</v>
          </cell>
          <cell r="CA122">
            <v>7176331</v>
          </cell>
          <cell r="CB122" t="str">
            <v>YES</v>
          </cell>
          <cell r="CC122">
            <v>1</v>
          </cell>
          <cell r="CD122">
            <v>2</v>
          </cell>
          <cell r="CE122">
            <v>2</v>
          </cell>
        </row>
        <row r="123">
          <cell r="A123" t="str">
            <v>5514803</v>
          </cell>
          <cell r="B123" t="str">
            <v>Marion General Hospital</v>
          </cell>
          <cell r="C123">
            <v>41456</v>
          </cell>
          <cell r="D123">
            <v>41820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4323964</v>
          </cell>
          <cell r="J123">
            <v>2059270</v>
          </cell>
          <cell r="K123">
            <v>149618114</v>
          </cell>
          <cell r="L123">
            <v>67109613</v>
          </cell>
          <cell r="M123">
            <v>67571162</v>
          </cell>
          <cell r="N123">
            <v>35478</v>
          </cell>
          <cell r="O123">
            <v>2053</v>
          </cell>
          <cell r="P123">
            <v>7922</v>
          </cell>
          <cell r="Q123">
            <v>551</v>
          </cell>
          <cell r="R123">
            <v>194107</v>
          </cell>
          <cell r="S123">
            <v>7352</v>
          </cell>
          <cell r="T123">
            <v>765591</v>
          </cell>
          <cell r="U123">
            <v>15442075</v>
          </cell>
          <cell r="V123">
            <v>1058345</v>
          </cell>
          <cell r="W123">
            <v>26843959</v>
          </cell>
          <cell r="X123">
            <v>34</v>
          </cell>
          <cell r="Y123">
            <v>792</v>
          </cell>
          <cell r="Z123">
            <v>343</v>
          </cell>
          <cell r="AA123">
            <v>13723</v>
          </cell>
          <cell r="AB123">
            <v>1766096</v>
          </cell>
          <cell r="AC123">
            <v>2999256</v>
          </cell>
          <cell r="AD123">
            <v>5059324</v>
          </cell>
          <cell r="AE123">
            <v>6460144</v>
          </cell>
          <cell r="AF123">
            <v>103</v>
          </cell>
          <cell r="AG123">
            <v>162</v>
          </cell>
          <cell r="AH123">
            <v>3870</v>
          </cell>
          <cell r="AI123">
            <v>5487</v>
          </cell>
          <cell r="AJ123">
            <v>-56197</v>
          </cell>
          <cell r="AK123">
            <v>-2504118</v>
          </cell>
          <cell r="AL123">
            <v>-108672</v>
          </cell>
          <cell r="AM123">
            <v>-5439255</v>
          </cell>
          <cell r="AN123">
            <v>674622</v>
          </cell>
          <cell r="AO123">
            <v>1064918</v>
          </cell>
          <cell r="AP123">
            <v>1493901</v>
          </cell>
          <cell r="AQ123">
            <v>1881194</v>
          </cell>
          <cell r="AR123">
            <v>348579</v>
          </cell>
          <cell r="AS123">
            <v>8797088</v>
          </cell>
          <cell r="AT123">
            <v>461626</v>
          </cell>
          <cell r="AU123">
            <v>13982516</v>
          </cell>
          <cell r="AV123">
            <v>28</v>
          </cell>
          <cell r="AW123">
            <v>444</v>
          </cell>
          <cell r="AX123">
            <v>153</v>
          </cell>
          <cell r="AY123">
            <v>6781</v>
          </cell>
          <cell r="AZ123">
            <v>3834</v>
          </cell>
          <cell r="BA123">
            <v>39414</v>
          </cell>
          <cell r="BB123">
            <v>3883</v>
          </cell>
          <cell r="BC123">
            <v>85815</v>
          </cell>
          <cell r="BD123">
            <v>51</v>
          </cell>
          <cell r="BE123">
            <v>85</v>
          </cell>
          <cell r="BF123">
            <v>1725</v>
          </cell>
          <cell r="BG123">
            <v>2593</v>
          </cell>
          <cell r="BH123">
            <v>0</v>
          </cell>
          <cell r="BI123">
            <v>3707812</v>
          </cell>
          <cell r="BJ123">
            <v>1630135.87</v>
          </cell>
          <cell r="BK123">
            <v>3673922.87</v>
          </cell>
          <cell r="BL123">
            <v>3139879</v>
          </cell>
          <cell r="BM123">
            <v>411224.44</v>
          </cell>
          <cell r="BN123">
            <v>2224648.44</v>
          </cell>
          <cell r="BO123">
            <v>0</v>
          </cell>
          <cell r="BP123">
            <v>0</v>
          </cell>
          <cell r="BQ123">
            <v>0</v>
          </cell>
          <cell r="BR123">
            <v>5611</v>
          </cell>
          <cell r="BS123">
            <v>13295</v>
          </cell>
          <cell r="BT123">
            <v>1793</v>
          </cell>
          <cell r="BU123">
            <v>3937</v>
          </cell>
          <cell r="BV123">
            <v>5479176</v>
          </cell>
          <cell r="BW123">
            <v>8966996</v>
          </cell>
          <cell r="BX123">
            <v>31757</v>
          </cell>
          <cell r="BY123">
            <v>112153</v>
          </cell>
          <cell r="BZ123">
            <v>6690498</v>
          </cell>
          <cell r="CA123">
            <v>10508564</v>
          </cell>
          <cell r="CB123" t="str">
            <v>YES</v>
          </cell>
          <cell r="CC123">
            <v>1</v>
          </cell>
          <cell r="CD123">
            <v>2</v>
          </cell>
          <cell r="CE123">
            <v>2</v>
          </cell>
        </row>
        <row r="124">
          <cell r="A124" t="str">
            <v>7607503</v>
          </cell>
          <cell r="B124" t="str">
            <v>Mary Rutan Hospital</v>
          </cell>
          <cell r="C124">
            <v>41275</v>
          </cell>
          <cell r="D124">
            <v>41639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61442379</v>
          </cell>
          <cell r="L124">
            <v>16780508</v>
          </cell>
          <cell r="M124">
            <v>40270484</v>
          </cell>
          <cell r="N124">
            <v>7083</v>
          </cell>
          <cell r="O124">
            <v>220</v>
          </cell>
          <cell r="P124">
            <v>2004</v>
          </cell>
          <cell r="Q124">
            <v>87</v>
          </cell>
          <cell r="R124">
            <v>83872</v>
          </cell>
          <cell r="S124">
            <v>2832</v>
          </cell>
          <cell r="T124">
            <v>431788</v>
          </cell>
          <cell r="U124">
            <v>2974911</v>
          </cell>
          <cell r="V124">
            <v>1049763</v>
          </cell>
          <cell r="W124">
            <v>13765894</v>
          </cell>
          <cell r="X124">
            <v>27</v>
          </cell>
          <cell r="Y124">
            <v>216</v>
          </cell>
          <cell r="Z124">
            <v>398</v>
          </cell>
          <cell r="AA124">
            <v>6025</v>
          </cell>
          <cell r="AB124">
            <v>727571</v>
          </cell>
          <cell r="AC124">
            <v>496611</v>
          </cell>
          <cell r="AD124">
            <v>2029530</v>
          </cell>
          <cell r="AE124">
            <v>5061714</v>
          </cell>
          <cell r="AF124">
            <v>43</v>
          </cell>
          <cell r="AG124">
            <v>56</v>
          </cell>
          <cell r="AH124">
            <v>1179</v>
          </cell>
          <cell r="AI124">
            <v>3581</v>
          </cell>
          <cell r="AJ124">
            <v>631</v>
          </cell>
          <cell r="AK124">
            <v>-520205</v>
          </cell>
          <cell r="AL124">
            <v>-162639</v>
          </cell>
          <cell r="AM124">
            <v>-6582275</v>
          </cell>
          <cell r="AN124">
            <v>508988</v>
          </cell>
          <cell r="AO124">
            <v>175666</v>
          </cell>
          <cell r="AP124">
            <v>704046</v>
          </cell>
          <cell r="AQ124">
            <v>1182208</v>
          </cell>
          <cell r="AR124">
            <v>261060</v>
          </cell>
          <cell r="AS124">
            <v>2329311</v>
          </cell>
          <cell r="AT124">
            <v>521004</v>
          </cell>
          <cell r="AU124">
            <v>11636677</v>
          </cell>
          <cell r="AV124">
            <v>26</v>
          </cell>
          <cell r="AW124">
            <v>206</v>
          </cell>
          <cell r="AX124">
            <v>207</v>
          </cell>
          <cell r="AY124">
            <v>3636</v>
          </cell>
          <cell r="AZ124">
            <v>0</v>
          </cell>
          <cell r="BA124">
            <v>112784</v>
          </cell>
          <cell r="BB124">
            <v>0</v>
          </cell>
          <cell r="BC124">
            <v>419734</v>
          </cell>
          <cell r="BD124">
            <v>39</v>
          </cell>
          <cell r="BE124">
            <v>54</v>
          </cell>
          <cell r="BF124">
            <v>585</v>
          </cell>
          <cell r="BG124">
            <v>2096</v>
          </cell>
          <cell r="BH124">
            <v>0</v>
          </cell>
          <cell r="BI124">
            <v>573478</v>
          </cell>
          <cell r="BJ124">
            <v>348288</v>
          </cell>
          <cell r="BK124">
            <v>722857</v>
          </cell>
          <cell r="BL124">
            <v>1154141</v>
          </cell>
          <cell r="BM124">
            <v>335413</v>
          </cell>
          <cell r="BN124">
            <v>1031171</v>
          </cell>
          <cell r="BO124">
            <v>0</v>
          </cell>
          <cell r="BP124">
            <v>0</v>
          </cell>
          <cell r="BQ124">
            <v>0</v>
          </cell>
          <cell r="BR124">
            <v>1010</v>
          </cell>
          <cell r="BS124">
            <v>1540</v>
          </cell>
          <cell r="BT124">
            <v>454</v>
          </cell>
          <cell r="BU124">
            <v>589</v>
          </cell>
          <cell r="BV124">
            <v>1586318</v>
          </cell>
          <cell r="BW124">
            <v>2229769</v>
          </cell>
          <cell r="BX124">
            <v>17992</v>
          </cell>
          <cell r="BY124">
            <v>25672</v>
          </cell>
          <cell r="BZ124">
            <v>3688014</v>
          </cell>
          <cell r="CA124">
            <v>5815785</v>
          </cell>
          <cell r="CB124" t="str">
            <v>YES</v>
          </cell>
          <cell r="CC124">
            <v>1</v>
          </cell>
          <cell r="CD124">
            <v>2</v>
          </cell>
          <cell r="CE124">
            <v>2</v>
          </cell>
        </row>
        <row r="125">
          <cell r="A125" t="str">
            <v>5575800</v>
          </cell>
          <cell r="B125" t="str">
            <v>Marymount Hospital</v>
          </cell>
          <cell r="C125">
            <v>41275</v>
          </cell>
          <cell r="D125">
            <v>41639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152297078</v>
          </cell>
          <cell r="L125">
            <v>97112632</v>
          </cell>
          <cell r="M125">
            <v>51739759</v>
          </cell>
          <cell r="N125">
            <v>66792</v>
          </cell>
          <cell r="O125">
            <v>2644</v>
          </cell>
          <cell r="P125">
            <v>11929</v>
          </cell>
          <cell r="Q125">
            <v>370</v>
          </cell>
          <cell r="R125">
            <v>118284</v>
          </cell>
          <cell r="S125">
            <v>2781</v>
          </cell>
          <cell r="T125">
            <v>383465</v>
          </cell>
          <cell r="U125">
            <v>25186159</v>
          </cell>
          <cell r="V125">
            <v>511225</v>
          </cell>
          <cell r="W125">
            <v>27598849</v>
          </cell>
          <cell r="X125">
            <v>14</v>
          </cell>
          <cell r="Y125">
            <v>994</v>
          </cell>
          <cell r="Z125">
            <v>127</v>
          </cell>
          <cell r="AA125">
            <v>9087</v>
          </cell>
          <cell r="AB125">
            <v>3659164</v>
          </cell>
          <cell r="AC125">
            <v>4622105</v>
          </cell>
          <cell r="AD125">
            <v>5916302</v>
          </cell>
          <cell r="AE125">
            <v>10954261</v>
          </cell>
          <cell r="AF125">
            <v>115</v>
          </cell>
          <cell r="AG125">
            <v>201</v>
          </cell>
          <cell r="AH125">
            <v>1902</v>
          </cell>
          <cell r="AI125">
            <v>4525</v>
          </cell>
          <cell r="AJ125">
            <v>44506</v>
          </cell>
          <cell r="AK125">
            <v>548189</v>
          </cell>
          <cell r="AL125">
            <v>-30692</v>
          </cell>
          <cell r="AM125">
            <v>-3162360</v>
          </cell>
          <cell r="AN125">
            <v>986701</v>
          </cell>
          <cell r="AO125">
            <v>1181981</v>
          </cell>
          <cell r="AP125">
            <v>1086227</v>
          </cell>
          <cell r="AQ125">
            <v>1774356</v>
          </cell>
          <cell r="AR125">
            <v>73123</v>
          </cell>
          <cell r="AS125">
            <v>6564965</v>
          </cell>
          <cell r="AT125">
            <v>142848</v>
          </cell>
          <cell r="AU125">
            <v>8573765</v>
          </cell>
          <cell r="AV125">
            <v>14</v>
          </cell>
          <cell r="AW125">
            <v>885</v>
          </cell>
          <cell r="AX125">
            <v>103</v>
          </cell>
          <cell r="AY125">
            <v>6532</v>
          </cell>
          <cell r="AZ125">
            <v>0</v>
          </cell>
          <cell r="BA125">
            <v>16403</v>
          </cell>
          <cell r="BB125">
            <v>0</v>
          </cell>
          <cell r="BC125">
            <v>178966</v>
          </cell>
          <cell r="BD125">
            <v>105</v>
          </cell>
          <cell r="BE125">
            <v>186</v>
          </cell>
          <cell r="BF125">
            <v>1319</v>
          </cell>
          <cell r="BG125">
            <v>3406</v>
          </cell>
          <cell r="BH125">
            <v>0</v>
          </cell>
          <cell r="BI125">
            <v>3585244</v>
          </cell>
          <cell r="BJ125">
            <v>1391274</v>
          </cell>
          <cell r="BK125">
            <v>3626275</v>
          </cell>
          <cell r="BL125">
            <v>1084594</v>
          </cell>
          <cell r="BM125">
            <v>314114</v>
          </cell>
          <cell r="BN125">
            <v>950556</v>
          </cell>
          <cell r="BO125">
            <v>0</v>
          </cell>
          <cell r="BP125">
            <v>0</v>
          </cell>
          <cell r="BQ125">
            <v>0</v>
          </cell>
          <cell r="BR125">
            <v>5747</v>
          </cell>
          <cell r="BS125">
            <v>17035</v>
          </cell>
          <cell r="BT125">
            <v>1107</v>
          </cell>
          <cell r="BU125">
            <v>3017</v>
          </cell>
          <cell r="BV125">
            <v>6310506</v>
          </cell>
          <cell r="BW125">
            <v>7064779</v>
          </cell>
          <cell r="BX125">
            <v>14181</v>
          </cell>
          <cell r="BY125">
            <v>29583</v>
          </cell>
          <cell r="BZ125">
            <v>3791608</v>
          </cell>
          <cell r="CA125">
            <v>5372091</v>
          </cell>
          <cell r="CB125" t="str">
            <v>YES</v>
          </cell>
          <cell r="CC125">
            <v>1</v>
          </cell>
          <cell r="CD125">
            <v>2</v>
          </cell>
          <cell r="CE125">
            <v>2</v>
          </cell>
        </row>
        <row r="126">
          <cell r="A126" t="str">
            <v>5710707</v>
          </cell>
          <cell r="B126" t="str">
            <v>McCullough-Hyde Memorial Hospital</v>
          </cell>
          <cell r="C126">
            <v>41275</v>
          </cell>
          <cell r="D126">
            <v>41639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49828994</v>
          </cell>
          <cell r="L126">
            <v>18238614</v>
          </cell>
          <cell r="M126">
            <v>27137097</v>
          </cell>
          <cell r="N126">
            <v>9143</v>
          </cell>
          <cell r="O126">
            <v>136</v>
          </cell>
          <cell r="P126">
            <v>2651</v>
          </cell>
          <cell r="Q126">
            <v>34</v>
          </cell>
          <cell r="R126">
            <v>115733</v>
          </cell>
          <cell r="S126">
            <v>1940</v>
          </cell>
          <cell r="T126">
            <v>86103.359999999986</v>
          </cell>
          <cell r="U126">
            <v>3576530.1999999965</v>
          </cell>
          <cell r="V126">
            <v>471408.39560188481</v>
          </cell>
          <cell r="W126">
            <v>7739522.7318451693</v>
          </cell>
          <cell r="X126">
            <v>7</v>
          </cell>
          <cell r="Y126">
            <v>237</v>
          </cell>
          <cell r="Z126">
            <v>269</v>
          </cell>
          <cell r="AA126">
            <v>5120</v>
          </cell>
          <cell r="AB126">
            <v>172849.91999999998</v>
          </cell>
          <cell r="AC126">
            <v>932560.94999999984</v>
          </cell>
          <cell r="AD126">
            <v>375386.32551086746</v>
          </cell>
          <cell r="AE126">
            <v>2833924.1088953782</v>
          </cell>
          <cell r="AF126">
            <v>9</v>
          </cell>
          <cell r="AG126">
            <v>70</v>
          </cell>
          <cell r="AH126">
            <v>213</v>
          </cell>
          <cell r="AI126">
            <v>2625</v>
          </cell>
          <cell r="AJ126">
            <v>-29347</v>
          </cell>
          <cell r="AK126">
            <v>239277</v>
          </cell>
          <cell r="AL126">
            <v>-20362</v>
          </cell>
          <cell r="AM126">
            <v>-320917</v>
          </cell>
          <cell r="AN126">
            <v>86129</v>
          </cell>
          <cell r="AO126">
            <v>426710</v>
          </cell>
          <cell r="AP126">
            <v>111200</v>
          </cell>
          <cell r="AQ126">
            <v>544477</v>
          </cell>
          <cell r="AR126">
            <v>70917</v>
          </cell>
          <cell r="AS126">
            <v>1466662</v>
          </cell>
          <cell r="AT126">
            <v>146112</v>
          </cell>
          <cell r="AU126">
            <v>2573770</v>
          </cell>
          <cell r="AV126">
            <v>7</v>
          </cell>
          <cell r="AW126">
            <v>215</v>
          </cell>
          <cell r="AX126">
            <v>154</v>
          </cell>
          <cell r="AY126">
            <v>2862</v>
          </cell>
          <cell r="AZ126">
            <v>0</v>
          </cell>
          <cell r="BA126">
            <v>28441</v>
          </cell>
          <cell r="BB126">
            <v>0</v>
          </cell>
          <cell r="BC126">
            <v>215131</v>
          </cell>
          <cell r="BD126">
            <v>9</v>
          </cell>
          <cell r="BE126">
            <v>63</v>
          </cell>
          <cell r="BF126">
            <v>117</v>
          </cell>
          <cell r="BG126">
            <v>1693</v>
          </cell>
          <cell r="BH126">
            <v>0</v>
          </cell>
          <cell r="BI126">
            <v>292793</v>
          </cell>
          <cell r="BJ126">
            <v>137009.49</v>
          </cell>
          <cell r="BK126">
            <v>300887.49</v>
          </cell>
          <cell r="BL126">
            <v>267922</v>
          </cell>
          <cell r="BM126">
            <v>101222.56</v>
          </cell>
          <cell r="BN126">
            <v>278605.56</v>
          </cell>
          <cell r="BO126">
            <v>0</v>
          </cell>
          <cell r="BP126">
            <v>0</v>
          </cell>
          <cell r="BQ126">
            <v>0</v>
          </cell>
          <cell r="BR126">
            <v>558</v>
          </cell>
          <cell r="BS126">
            <v>2621</v>
          </cell>
          <cell r="BT126">
            <v>237</v>
          </cell>
          <cell r="BU126">
            <v>797</v>
          </cell>
          <cell r="BV126">
            <v>777960</v>
          </cell>
          <cell r="BW126">
            <v>1187707</v>
          </cell>
          <cell r="BX126">
            <v>8449</v>
          </cell>
          <cell r="BY126">
            <v>22415</v>
          </cell>
          <cell r="BZ126">
            <v>985683</v>
          </cell>
          <cell r="CA126">
            <v>1931124</v>
          </cell>
          <cell r="CB126" t="str">
            <v>YES</v>
          </cell>
          <cell r="CC126">
            <v>1</v>
          </cell>
          <cell r="CD126">
            <v>2</v>
          </cell>
          <cell r="CE126">
            <v>2</v>
          </cell>
        </row>
        <row r="127">
          <cell r="A127" t="str">
            <v>5489663</v>
          </cell>
          <cell r="B127" t="str">
            <v>MedCentral Health System</v>
          </cell>
          <cell r="C127">
            <v>41275</v>
          </cell>
          <cell r="D127">
            <v>41639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3452749</v>
          </cell>
          <cell r="J127">
            <v>2153111</v>
          </cell>
          <cell r="K127">
            <v>173549829</v>
          </cell>
          <cell r="L127">
            <v>87159272</v>
          </cell>
          <cell r="M127">
            <v>74739692</v>
          </cell>
          <cell r="N127">
            <v>58843</v>
          </cell>
          <cell r="O127">
            <v>2540</v>
          </cell>
          <cell r="P127">
            <v>11232</v>
          </cell>
          <cell r="Q127">
            <v>551</v>
          </cell>
          <cell r="R127">
            <v>345653</v>
          </cell>
          <cell r="S127">
            <v>13077</v>
          </cell>
          <cell r="T127">
            <v>1971567.4700000002</v>
          </cell>
          <cell r="U127">
            <v>8393520.7900000047</v>
          </cell>
          <cell r="V127">
            <v>2085425.1700000004</v>
          </cell>
          <cell r="W127">
            <v>9505018.2599999961</v>
          </cell>
          <cell r="X127">
            <v>91</v>
          </cell>
          <cell r="Y127">
            <v>366</v>
          </cell>
          <cell r="Z127">
            <v>1564</v>
          </cell>
          <cell r="AA127">
            <v>3976</v>
          </cell>
          <cell r="AB127">
            <v>1348106.87</v>
          </cell>
          <cell r="AC127">
            <v>5442876.879999999</v>
          </cell>
          <cell r="AD127">
            <v>3778210.4299999997</v>
          </cell>
          <cell r="AE127">
            <v>12867213.050000023</v>
          </cell>
          <cell r="AF127">
            <v>75</v>
          </cell>
          <cell r="AG127">
            <v>336</v>
          </cell>
          <cell r="AH127">
            <v>2971</v>
          </cell>
          <cell r="AI127">
            <v>11802</v>
          </cell>
          <cell r="AJ127">
            <v>-49584</v>
          </cell>
          <cell r="AK127">
            <v>84564.689999999944</v>
          </cell>
          <cell r="AL127">
            <v>-126111</v>
          </cell>
          <cell r="AM127">
            <v>24194.799999999814</v>
          </cell>
          <cell r="AN127">
            <v>494066</v>
          </cell>
          <cell r="AO127">
            <v>2005017</v>
          </cell>
          <cell r="AP127">
            <v>948832</v>
          </cell>
          <cell r="AQ127">
            <v>3235698</v>
          </cell>
          <cell r="AR127">
            <v>858752</v>
          </cell>
          <cell r="AS127">
            <v>3049655.31</v>
          </cell>
          <cell r="AT127">
            <v>691716</v>
          </cell>
          <cell r="AU127">
            <v>2858049.2</v>
          </cell>
          <cell r="AV127">
            <v>84</v>
          </cell>
          <cell r="AW127">
            <v>319</v>
          </cell>
          <cell r="AX127">
            <v>590</v>
          </cell>
          <cell r="AY127">
            <v>1178</v>
          </cell>
          <cell r="AZ127">
            <v>350</v>
          </cell>
          <cell r="BA127">
            <v>24870</v>
          </cell>
          <cell r="BB127">
            <v>14269</v>
          </cell>
          <cell r="BC127">
            <v>124337</v>
          </cell>
          <cell r="BD127">
            <v>68</v>
          </cell>
          <cell r="BE127">
            <v>301</v>
          </cell>
          <cell r="BF127">
            <v>1073</v>
          </cell>
          <cell r="BG127">
            <v>6138</v>
          </cell>
          <cell r="BH127">
            <v>0</v>
          </cell>
          <cell r="BI127">
            <v>4129654</v>
          </cell>
          <cell r="BJ127">
            <v>1983747</v>
          </cell>
          <cell r="BK127">
            <v>4549844</v>
          </cell>
          <cell r="BL127">
            <v>3032313</v>
          </cell>
          <cell r="BM127">
            <v>896031</v>
          </cell>
          <cell r="BN127">
            <v>2974334</v>
          </cell>
          <cell r="BO127">
            <v>0</v>
          </cell>
          <cell r="BP127">
            <v>0</v>
          </cell>
          <cell r="BQ127">
            <v>43542</v>
          </cell>
          <cell r="BR127">
            <v>7618</v>
          </cell>
          <cell r="BS127">
            <v>17267</v>
          </cell>
          <cell r="BT127">
            <v>2266</v>
          </cell>
          <cell r="BU127">
            <v>4472</v>
          </cell>
          <cell r="BV127">
            <v>6870581.1966880653</v>
          </cell>
          <cell r="BW127">
            <v>10358637</v>
          </cell>
          <cell r="BX127">
            <v>35182</v>
          </cell>
          <cell r="BY127">
            <v>104549</v>
          </cell>
          <cell r="BZ127">
            <v>6272171</v>
          </cell>
          <cell r="CA127">
            <v>9712834</v>
          </cell>
          <cell r="CB127" t="str">
            <v>YES</v>
          </cell>
          <cell r="CC127">
            <v>1</v>
          </cell>
          <cell r="CD127">
            <v>2</v>
          </cell>
          <cell r="CE127">
            <v>2</v>
          </cell>
        </row>
        <row r="128">
          <cell r="A128" t="str">
            <v>2723959</v>
          </cell>
          <cell r="B128" t="str">
            <v>Medical Center at Elizabeth Place</v>
          </cell>
          <cell r="C128">
            <v>41275</v>
          </cell>
          <cell r="D128">
            <v>41639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17520836</v>
          </cell>
          <cell r="L128">
            <v>6833383</v>
          </cell>
          <cell r="M128">
            <v>10342988</v>
          </cell>
          <cell r="N128">
            <v>1002</v>
          </cell>
          <cell r="O128">
            <v>0</v>
          </cell>
          <cell r="P128">
            <v>422</v>
          </cell>
          <cell r="Q128">
            <v>2</v>
          </cell>
          <cell r="R128">
            <v>12218</v>
          </cell>
          <cell r="S128">
            <v>307</v>
          </cell>
          <cell r="T128">
            <v>162266</v>
          </cell>
          <cell r="U128">
            <v>0</v>
          </cell>
          <cell r="V128">
            <v>246687</v>
          </cell>
          <cell r="W128">
            <v>51956.49</v>
          </cell>
          <cell r="X128">
            <v>0</v>
          </cell>
          <cell r="Y128">
            <v>0</v>
          </cell>
          <cell r="Z128">
            <v>8</v>
          </cell>
          <cell r="AA128">
            <v>3</v>
          </cell>
          <cell r="AB128">
            <v>0</v>
          </cell>
          <cell r="AC128">
            <v>0</v>
          </cell>
          <cell r="AD128">
            <v>107912.43</v>
          </cell>
          <cell r="AE128">
            <v>0</v>
          </cell>
          <cell r="AF128">
            <v>0</v>
          </cell>
          <cell r="AG128">
            <v>0</v>
          </cell>
          <cell r="AH128">
            <v>6</v>
          </cell>
          <cell r="AI128">
            <v>0</v>
          </cell>
          <cell r="AJ128">
            <v>15278.410000000003</v>
          </cell>
          <cell r="AK128">
            <v>0</v>
          </cell>
          <cell r="AL128">
            <v>1866.4000000000015</v>
          </cell>
          <cell r="AM128">
            <v>-13945.8</v>
          </cell>
          <cell r="AN128">
            <v>0</v>
          </cell>
          <cell r="AO128">
            <v>0</v>
          </cell>
          <cell r="AP128">
            <v>24598</v>
          </cell>
          <cell r="AQ128">
            <v>0</v>
          </cell>
          <cell r="AR128">
            <v>34098.589999999997</v>
          </cell>
          <cell r="AS128">
            <v>0</v>
          </cell>
          <cell r="AT128">
            <v>35911.599999999999</v>
          </cell>
          <cell r="AU128">
            <v>20489.8</v>
          </cell>
          <cell r="AV128">
            <v>0</v>
          </cell>
          <cell r="AW128">
            <v>0</v>
          </cell>
          <cell r="AX128">
            <v>5</v>
          </cell>
          <cell r="AY128">
            <v>3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4</v>
          </cell>
          <cell r="BG128">
            <v>0</v>
          </cell>
          <cell r="BH128">
            <v>0</v>
          </cell>
          <cell r="BI128">
            <v>28005</v>
          </cell>
          <cell r="BJ128">
            <v>5732.49</v>
          </cell>
          <cell r="BK128">
            <v>27458.489999999998</v>
          </cell>
          <cell r="BL128">
            <v>260601</v>
          </cell>
          <cell r="BM128">
            <v>35049.480000000003</v>
          </cell>
          <cell r="BN128">
            <v>166235.48000000001</v>
          </cell>
          <cell r="BO128">
            <v>0</v>
          </cell>
          <cell r="BP128">
            <v>0</v>
          </cell>
          <cell r="BQ128">
            <v>0</v>
          </cell>
          <cell r="BR128">
            <v>30</v>
          </cell>
          <cell r="BS128">
            <v>269</v>
          </cell>
          <cell r="BT128">
            <v>7</v>
          </cell>
          <cell r="BU128">
            <v>116</v>
          </cell>
          <cell r="BV128">
            <v>79157.63</v>
          </cell>
          <cell r="BW128">
            <v>165887</v>
          </cell>
          <cell r="BX128">
            <v>1162</v>
          </cell>
          <cell r="BY128">
            <v>3269</v>
          </cell>
          <cell r="BZ128">
            <v>644170.21000000008</v>
          </cell>
          <cell r="CA128">
            <v>746029</v>
          </cell>
          <cell r="CB128" t="str">
            <v>YES</v>
          </cell>
          <cell r="CC128">
            <v>2</v>
          </cell>
          <cell r="CD128">
            <v>2</v>
          </cell>
          <cell r="CE128">
            <v>1</v>
          </cell>
        </row>
        <row r="129">
          <cell r="A129" t="str">
            <v>5850968</v>
          </cell>
          <cell r="B129" t="str">
            <v>Medina General Hospital</v>
          </cell>
          <cell r="C129">
            <v>41275</v>
          </cell>
          <cell r="D129">
            <v>41639</v>
          </cell>
          <cell r="E129">
            <v>0</v>
          </cell>
          <cell r="F129">
            <v>3845794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96890569</v>
          </cell>
          <cell r="L129">
            <v>53401153</v>
          </cell>
          <cell r="M129">
            <v>33890701</v>
          </cell>
          <cell r="N129">
            <v>28183</v>
          </cell>
          <cell r="O129">
            <v>607</v>
          </cell>
          <cell r="P129">
            <v>7202</v>
          </cell>
          <cell r="Q129">
            <v>163</v>
          </cell>
          <cell r="R129">
            <v>105647</v>
          </cell>
          <cell r="S129">
            <v>1756</v>
          </cell>
          <cell r="T129">
            <v>426586.36</v>
          </cell>
          <cell r="U129">
            <v>4696225.7</v>
          </cell>
          <cell r="V129">
            <v>384034.65</v>
          </cell>
          <cell r="W129">
            <v>11653653.739999996</v>
          </cell>
          <cell r="X129">
            <v>11</v>
          </cell>
          <cell r="Y129">
            <v>376</v>
          </cell>
          <cell r="Z129">
            <v>138</v>
          </cell>
          <cell r="AA129">
            <v>5975</v>
          </cell>
          <cell r="AB129">
            <v>2098105.5700000003</v>
          </cell>
          <cell r="AC129">
            <v>3127755.5299999993</v>
          </cell>
          <cell r="AD129">
            <v>4162918.27</v>
          </cell>
          <cell r="AE129">
            <v>8814311.5300000012</v>
          </cell>
          <cell r="AF129">
            <v>98</v>
          </cell>
          <cell r="AG129">
            <v>195</v>
          </cell>
          <cell r="AH129">
            <v>2079</v>
          </cell>
          <cell r="AI129">
            <v>5074</v>
          </cell>
          <cell r="AJ129">
            <v>-23608.021007679985</v>
          </cell>
          <cell r="AK129">
            <v>119241.55000000098</v>
          </cell>
          <cell r="AL129">
            <v>-178895.76427694998</v>
          </cell>
          <cell r="AM129">
            <v>-1112862.0099999961</v>
          </cell>
          <cell r="AN129">
            <v>733800</v>
          </cell>
          <cell r="AO129">
            <v>1178073.1599999999</v>
          </cell>
          <cell r="AP129">
            <v>854633</v>
          </cell>
          <cell r="AQ129">
            <v>1757013.82</v>
          </cell>
          <cell r="AR129">
            <v>180130.02100767998</v>
          </cell>
          <cell r="AS129">
            <v>1825852.449999999</v>
          </cell>
          <cell r="AT129">
            <v>262426.76427694998</v>
          </cell>
          <cell r="AU129">
            <v>3569305.0099999961</v>
          </cell>
          <cell r="AV129">
            <v>11</v>
          </cell>
          <cell r="AW129">
            <v>367</v>
          </cell>
          <cell r="AX129">
            <v>107</v>
          </cell>
          <cell r="AY129">
            <v>4934</v>
          </cell>
          <cell r="AZ129">
            <v>0</v>
          </cell>
          <cell r="BA129">
            <v>12039.84</v>
          </cell>
          <cell r="BB129">
            <v>0</v>
          </cell>
          <cell r="BC129">
            <v>789.18000000000006</v>
          </cell>
          <cell r="BD129">
            <v>94</v>
          </cell>
          <cell r="BE129">
            <v>188</v>
          </cell>
          <cell r="BF129">
            <v>1588</v>
          </cell>
          <cell r="BG129">
            <v>3811</v>
          </cell>
          <cell r="BH129">
            <v>0</v>
          </cell>
          <cell r="BI129">
            <v>1069562</v>
          </cell>
          <cell r="BJ129">
            <v>424314</v>
          </cell>
          <cell r="BK129">
            <v>1098026</v>
          </cell>
          <cell r="BL129">
            <v>440319</v>
          </cell>
          <cell r="BM129">
            <v>184607</v>
          </cell>
          <cell r="BN129">
            <v>513893</v>
          </cell>
          <cell r="BO129">
            <v>0</v>
          </cell>
          <cell r="BP129">
            <v>0</v>
          </cell>
          <cell r="BQ129">
            <v>0</v>
          </cell>
          <cell r="BR129">
            <v>1583</v>
          </cell>
          <cell r="BS129">
            <v>9942</v>
          </cell>
          <cell r="BT129">
            <v>637</v>
          </cell>
          <cell r="BU129">
            <v>757</v>
          </cell>
          <cell r="BV129">
            <v>2023649</v>
          </cell>
          <cell r="BW129">
            <v>2837834</v>
          </cell>
          <cell r="BX129">
            <v>7810</v>
          </cell>
          <cell r="BY129">
            <v>38131</v>
          </cell>
          <cell r="BZ129">
            <v>2011098</v>
          </cell>
          <cell r="CA129">
            <v>2536749</v>
          </cell>
          <cell r="CB129" t="str">
            <v>YES</v>
          </cell>
          <cell r="CC129">
            <v>1</v>
          </cell>
          <cell r="CD129">
            <v>2</v>
          </cell>
          <cell r="CE129">
            <v>2</v>
          </cell>
        </row>
        <row r="130">
          <cell r="A130" t="str">
            <v>5874728</v>
          </cell>
          <cell r="B130" t="str">
            <v>Memorial Hospital</v>
          </cell>
          <cell r="C130">
            <v>41183</v>
          </cell>
          <cell r="D130">
            <v>41547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1498210</v>
          </cell>
          <cell r="J130">
            <v>2608983</v>
          </cell>
          <cell r="K130">
            <v>56628381</v>
          </cell>
          <cell r="L130">
            <v>16434756</v>
          </cell>
          <cell r="M130">
            <v>32415590</v>
          </cell>
          <cell r="N130">
            <v>8655</v>
          </cell>
          <cell r="O130">
            <v>301</v>
          </cell>
          <cell r="P130">
            <v>2388</v>
          </cell>
          <cell r="Q130">
            <v>115</v>
          </cell>
          <cell r="R130">
            <v>57590</v>
          </cell>
          <cell r="S130">
            <v>2697</v>
          </cell>
          <cell r="T130">
            <v>108410</v>
          </cell>
          <cell r="U130">
            <v>3640981</v>
          </cell>
          <cell r="V130">
            <v>487872</v>
          </cell>
          <cell r="W130">
            <v>14455528</v>
          </cell>
          <cell r="X130">
            <v>7</v>
          </cell>
          <cell r="Y130">
            <v>220</v>
          </cell>
          <cell r="Z130">
            <v>289</v>
          </cell>
          <cell r="AA130">
            <v>7921</v>
          </cell>
          <cell r="AB130">
            <v>1028252</v>
          </cell>
          <cell r="AC130">
            <v>1065970</v>
          </cell>
          <cell r="AD130">
            <v>1870602</v>
          </cell>
          <cell r="AE130">
            <v>4968511</v>
          </cell>
          <cell r="AF130">
            <v>47</v>
          </cell>
          <cell r="AG130">
            <v>58</v>
          </cell>
          <cell r="AH130">
            <v>1000</v>
          </cell>
          <cell r="AI130">
            <v>3381</v>
          </cell>
          <cell r="AJ130">
            <v>15642</v>
          </cell>
          <cell r="AK130">
            <v>554225</v>
          </cell>
          <cell r="AL130">
            <v>24956</v>
          </cell>
          <cell r="AM130">
            <v>-851031</v>
          </cell>
          <cell r="AN130">
            <v>366888</v>
          </cell>
          <cell r="AO130">
            <v>395722</v>
          </cell>
          <cell r="AP130">
            <v>442532</v>
          </cell>
          <cell r="AQ130">
            <v>1006567</v>
          </cell>
          <cell r="AR130">
            <v>23246</v>
          </cell>
          <cell r="AS130">
            <v>997097</v>
          </cell>
          <cell r="AT130">
            <v>114893</v>
          </cell>
          <cell r="AU130">
            <v>4731094</v>
          </cell>
          <cell r="AV130">
            <v>7</v>
          </cell>
          <cell r="AW130">
            <v>208</v>
          </cell>
          <cell r="AX130">
            <v>236</v>
          </cell>
          <cell r="AY130">
            <v>4375</v>
          </cell>
          <cell r="AZ130">
            <v>0</v>
          </cell>
          <cell r="BA130">
            <v>1131</v>
          </cell>
          <cell r="BB130">
            <v>0</v>
          </cell>
          <cell r="BC130">
            <v>37745</v>
          </cell>
          <cell r="BD130">
            <v>40</v>
          </cell>
          <cell r="BE130">
            <v>53</v>
          </cell>
          <cell r="BF130">
            <v>795</v>
          </cell>
          <cell r="BG130">
            <v>2153</v>
          </cell>
          <cell r="BH130">
            <v>0</v>
          </cell>
          <cell r="BI130">
            <v>729135</v>
          </cell>
          <cell r="BJ130">
            <v>535565</v>
          </cell>
          <cell r="BK130">
            <v>896654</v>
          </cell>
          <cell r="BL130">
            <v>897307</v>
          </cell>
          <cell r="BM130">
            <v>380203</v>
          </cell>
          <cell r="BN130">
            <v>969174</v>
          </cell>
          <cell r="BO130">
            <v>0</v>
          </cell>
          <cell r="BP130">
            <v>0</v>
          </cell>
          <cell r="BQ130">
            <v>284</v>
          </cell>
          <cell r="BR130">
            <v>1005</v>
          </cell>
          <cell r="BS130">
            <v>2711</v>
          </cell>
          <cell r="BT130">
            <v>425</v>
          </cell>
          <cell r="BU130">
            <v>3177</v>
          </cell>
          <cell r="BV130">
            <v>790322.92999999993</v>
          </cell>
          <cell r="BW130">
            <v>2013459</v>
          </cell>
          <cell r="BX130">
            <v>14748</v>
          </cell>
          <cell r="BY130">
            <v>27740</v>
          </cell>
          <cell r="BZ130">
            <v>3036607</v>
          </cell>
          <cell r="CA130">
            <v>4473370</v>
          </cell>
          <cell r="CB130" t="str">
            <v>YES</v>
          </cell>
          <cell r="CC130">
            <v>1</v>
          </cell>
          <cell r="CD130">
            <v>2</v>
          </cell>
          <cell r="CE130">
            <v>2</v>
          </cell>
        </row>
        <row r="131">
          <cell r="A131" t="str">
            <v>5874808</v>
          </cell>
          <cell r="B131" t="str">
            <v>Memorial Hospital of Union County</v>
          </cell>
          <cell r="C131">
            <v>41275</v>
          </cell>
          <cell r="D131">
            <v>41639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1917840</v>
          </cell>
          <cell r="J131">
            <v>0</v>
          </cell>
          <cell r="K131">
            <v>58200705</v>
          </cell>
          <cell r="L131">
            <v>15318666</v>
          </cell>
          <cell r="M131">
            <v>35059819</v>
          </cell>
          <cell r="N131">
            <v>7675</v>
          </cell>
          <cell r="O131">
            <v>212</v>
          </cell>
          <cell r="P131">
            <v>2571</v>
          </cell>
          <cell r="Q131">
            <v>88</v>
          </cell>
          <cell r="R131">
            <v>117428</v>
          </cell>
          <cell r="S131">
            <v>2459</v>
          </cell>
          <cell r="T131">
            <v>189005</v>
          </cell>
          <cell r="U131">
            <v>1771398</v>
          </cell>
          <cell r="V131">
            <v>1068371</v>
          </cell>
          <cell r="W131">
            <v>9982933</v>
          </cell>
          <cell r="X131">
            <v>16</v>
          </cell>
          <cell r="Y131">
            <v>149</v>
          </cell>
          <cell r="Z131">
            <v>556</v>
          </cell>
          <cell r="AA131">
            <v>5547</v>
          </cell>
          <cell r="AB131">
            <v>474431</v>
          </cell>
          <cell r="AC131">
            <v>689729</v>
          </cell>
          <cell r="AD131">
            <v>2313969</v>
          </cell>
          <cell r="AE131">
            <v>4667642</v>
          </cell>
          <cell r="AF131">
            <v>30</v>
          </cell>
          <cell r="AG131">
            <v>78</v>
          </cell>
          <cell r="AH131">
            <v>1364</v>
          </cell>
          <cell r="AI131">
            <v>3143</v>
          </cell>
          <cell r="AJ131">
            <v>20926</v>
          </cell>
          <cell r="AK131">
            <v>-451800</v>
          </cell>
          <cell r="AL131">
            <v>-128670</v>
          </cell>
          <cell r="AM131">
            <v>-6379993</v>
          </cell>
          <cell r="AN131">
            <v>240826</v>
          </cell>
          <cell r="AO131">
            <v>279259</v>
          </cell>
          <cell r="AP131">
            <v>675104.69</v>
          </cell>
          <cell r="AQ131">
            <v>855805.19</v>
          </cell>
          <cell r="AR131">
            <v>72243</v>
          </cell>
          <cell r="AS131">
            <v>1355633</v>
          </cell>
          <cell r="AT131">
            <v>411051</v>
          </cell>
          <cell r="AU131">
            <v>9129838</v>
          </cell>
          <cell r="AV131">
            <v>15</v>
          </cell>
          <cell r="AW131">
            <v>141</v>
          </cell>
          <cell r="AX131">
            <v>280</v>
          </cell>
          <cell r="AY131">
            <v>3061</v>
          </cell>
          <cell r="AZ131">
            <v>0</v>
          </cell>
          <cell r="BA131">
            <v>64677</v>
          </cell>
          <cell r="BB131">
            <v>-217.69</v>
          </cell>
          <cell r="BC131">
            <v>483366.81</v>
          </cell>
          <cell r="BD131">
            <v>25</v>
          </cell>
          <cell r="BE131">
            <v>75</v>
          </cell>
          <cell r="BF131">
            <v>608</v>
          </cell>
          <cell r="BG131">
            <v>1975</v>
          </cell>
          <cell r="BH131">
            <v>0</v>
          </cell>
          <cell r="BI131">
            <v>500526</v>
          </cell>
          <cell r="BJ131">
            <v>76384</v>
          </cell>
          <cell r="BK131">
            <v>342635</v>
          </cell>
          <cell r="BL131">
            <v>744345</v>
          </cell>
          <cell r="BM131">
            <v>561804</v>
          </cell>
          <cell r="BN131">
            <v>1137741</v>
          </cell>
          <cell r="BO131">
            <v>0</v>
          </cell>
          <cell r="BP131">
            <v>0</v>
          </cell>
          <cell r="BQ131">
            <v>0</v>
          </cell>
          <cell r="BR131">
            <v>1134</v>
          </cell>
          <cell r="BS131">
            <v>2058</v>
          </cell>
          <cell r="BT131">
            <v>519</v>
          </cell>
          <cell r="BU131">
            <v>839</v>
          </cell>
          <cell r="BV131">
            <v>1168400</v>
          </cell>
          <cell r="BW131">
            <v>2284405</v>
          </cell>
          <cell r="BX131">
            <v>10493</v>
          </cell>
          <cell r="BY131">
            <v>26598</v>
          </cell>
          <cell r="BZ131">
            <v>2546434</v>
          </cell>
          <cell r="CA131">
            <v>3569258</v>
          </cell>
          <cell r="CB131" t="str">
            <v>YES</v>
          </cell>
          <cell r="CC131">
            <v>1</v>
          </cell>
          <cell r="CD131">
            <v>2</v>
          </cell>
          <cell r="CE131">
            <v>2</v>
          </cell>
        </row>
        <row r="132">
          <cell r="A132" t="str">
            <v>2357962</v>
          </cell>
          <cell r="B132" t="str">
            <v>Mental Health Svcs - Clark County</v>
          </cell>
          <cell r="C132">
            <v>41456</v>
          </cell>
          <cell r="D132">
            <v>41820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3511643</v>
          </cell>
          <cell r="L132">
            <v>3511645</v>
          </cell>
          <cell r="M132">
            <v>0</v>
          </cell>
          <cell r="N132">
            <v>4617</v>
          </cell>
          <cell r="O132">
            <v>1708</v>
          </cell>
          <cell r="P132">
            <v>750</v>
          </cell>
          <cell r="Q132">
            <v>268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1216468</v>
          </cell>
          <cell r="AC132">
            <v>0</v>
          </cell>
          <cell r="AD132">
            <v>0</v>
          </cell>
          <cell r="AE132">
            <v>0</v>
          </cell>
          <cell r="AF132">
            <v>139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618847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121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1295539</v>
          </cell>
          <cell r="BJ132">
            <v>725219.87</v>
          </cell>
          <cell r="BK132">
            <v>1613130.87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 t="str">
            <v>YES</v>
          </cell>
          <cell r="CC132">
            <v>2</v>
          </cell>
          <cell r="CD132">
            <v>2</v>
          </cell>
          <cell r="CE132">
            <v>1</v>
          </cell>
        </row>
        <row r="133">
          <cell r="A133" t="str">
            <v>6639605</v>
          </cell>
          <cell r="B133" t="str">
            <v>Mercer County Community Hospital</v>
          </cell>
          <cell r="C133">
            <v>41365</v>
          </cell>
          <cell r="D133">
            <v>41729</v>
          </cell>
          <cell r="E133">
            <v>0</v>
          </cell>
          <cell r="F133">
            <v>273730</v>
          </cell>
          <cell r="G133">
            <v>0</v>
          </cell>
          <cell r="H133">
            <v>0</v>
          </cell>
          <cell r="I133">
            <v>1465956</v>
          </cell>
          <cell r="J133">
            <v>0</v>
          </cell>
          <cell r="K133">
            <v>36220238</v>
          </cell>
          <cell r="L133">
            <v>13573269</v>
          </cell>
          <cell r="M133">
            <v>18213107</v>
          </cell>
          <cell r="N133">
            <v>6214</v>
          </cell>
          <cell r="O133">
            <v>95</v>
          </cell>
          <cell r="P133">
            <v>1852</v>
          </cell>
          <cell r="Q133">
            <v>38</v>
          </cell>
          <cell r="R133">
            <v>67518</v>
          </cell>
          <cell r="S133">
            <v>11086</v>
          </cell>
          <cell r="T133">
            <v>291380.46000000002</v>
          </cell>
          <cell r="U133">
            <v>524715.16999999993</v>
          </cell>
          <cell r="V133">
            <v>533073.90000000014</v>
          </cell>
          <cell r="W133">
            <v>1446199.04</v>
          </cell>
          <cell r="X133">
            <v>14</v>
          </cell>
          <cell r="Y133">
            <v>37</v>
          </cell>
          <cell r="Z133">
            <v>378</v>
          </cell>
          <cell r="AA133">
            <v>1435</v>
          </cell>
          <cell r="AB133">
            <v>161279.5</v>
          </cell>
          <cell r="AC133">
            <v>138009.85999999999</v>
          </cell>
          <cell r="AD133">
            <v>555571.75</v>
          </cell>
          <cell r="AE133">
            <v>703333.02</v>
          </cell>
          <cell r="AF133">
            <v>13</v>
          </cell>
          <cell r="AG133">
            <v>10</v>
          </cell>
          <cell r="AH133">
            <v>533</v>
          </cell>
          <cell r="AI133">
            <v>979</v>
          </cell>
          <cell r="AJ133">
            <v>57171</v>
          </cell>
          <cell r="AK133">
            <v>-28069</v>
          </cell>
          <cell r="AL133">
            <v>4667</v>
          </cell>
          <cell r="AM133">
            <v>-380489</v>
          </cell>
          <cell r="AN133">
            <v>88630</v>
          </cell>
          <cell r="AO133">
            <v>71662</v>
          </cell>
          <cell r="AP133">
            <v>181195</v>
          </cell>
          <cell r="AQ133">
            <v>196395</v>
          </cell>
          <cell r="AR133">
            <v>98455</v>
          </cell>
          <cell r="AS133">
            <v>322506</v>
          </cell>
          <cell r="AT133">
            <v>169830</v>
          </cell>
          <cell r="AU133">
            <v>859756</v>
          </cell>
          <cell r="AV133">
            <v>14</v>
          </cell>
          <cell r="AW133">
            <v>35</v>
          </cell>
          <cell r="AX133">
            <v>130</v>
          </cell>
          <cell r="AY133">
            <v>934</v>
          </cell>
          <cell r="AZ133">
            <v>0</v>
          </cell>
          <cell r="BA133">
            <v>915</v>
          </cell>
          <cell r="BB133">
            <v>0</v>
          </cell>
          <cell r="BC133">
            <v>20342</v>
          </cell>
          <cell r="BD133">
            <v>13</v>
          </cell>
          <cell r="BE133">
            <v>10</v>
          </cell>
          <cell r="BF133">
            <v>227</v>
          </cell>
          <cell r="BG133">
            <v>616</v>
          </cell>
          <cell r="BH133">
            <v>0</v>
          </cell>
          <cell r="BI133">
            <v>225624</v>
          </cell>
          <cell r="BJ133">
            <v>20966</v>
          </cell>
          <cell r="BK133">
            <v>233545</v>
          </cell>
          <cell r="BL133">
            <v>440316</v>
          </cell>
          <cell r="BM133">
            <v>399136</v>
          </cell>
          <cell r="BN133">
            <v>787203</v>
          </cell>
          <cell r="BO133">
            <v>0</v>
          </cell>
          <cell r="BP133">
            <v>0</v>
          </cell>
          <cell r="BQ133">
            <v>0</v>
          </cell>
          <cell r="BR133">
            <v>470</v>
          </cell>
          <cell r="BS133">
            <v>2089</v>
          </cell>
          <cell r="BT133">
            <v>213</v>
          </cell>
          <cell r="BU133">
            <v>794</v>
          </cell>
          <cell r="BV133">
            <v>772388.07</v>
          </cell>
          <cell r="BW133">
            <v>962113</v>
          </cell>
          <cell r="BX133">
            <v>7074</v>
          </cell>
          <cell r="BY133">
            <v>21616</v>
          </cell>
          <cell r="BZ133">
            <v>1130824.3599999999</v>
          </cell>
          <cell r="CA133">
            <v>1507262</v>
          </cell>
          <cell r="CB133" t="str">
            <v>YES</v>
          </cell>
          <cell r="CC133">
            <v>1</v>
          </cell>
          <cell r="CD133">
            <v>3</v>
          </cell>
          <cell r="CE133">
            <v>3</v>
          </cell>
        </row>
        <row r="134">
          <cell r="A134" t="str">
            <v>7645883</v>
          </cell>
          <cell r="B134" t="str">
            <v>Mercy Franciscan Western Hills</v>
          </cell>
          <cell r="C134">
            <v>41275</v>
          </cell>
          <cell r="D134">
            <v>41587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57883361</v>
          </cell>
          <cell r="L134">
            <v>32268413</v>
          </cell>
          <cell r="M134">
            <v>22983261</v>
          </cell>
          <cell r="N134">
            <v>18798</v>
          </cell>
          <cell r="O134">
            <v>440</v>
          </cell>
          <cell r="P134">
            <v>4211</v>
          </cell>
          <cell r="Q134">
            <v>132</v>
          </cell>
          <cell r="R134">
            <v>91532</v>
          </cell>
          <cell r="S134">
            <v>2320</v>
          </cell>
          <cell r="T134">
            <v>616096.5</v>
          </cell>
          <cell r="U134">
            <v>9206467</v>
          </cell>
          <cell r="V134">
            <v>558341</v>
          </cell>
          <cell r="W134">
            <v>7997855</v>
          </cell>
          <cell r="X134">
            <v>27</v>
          </cell>
          <cell r="Y134">
            <v>361</v>
          </cell>
          <cell r="Z134">
            <v>192</v>
          </cell>
          <cell r="AA134">
            <v>3367</v>
          </cell>
          <cell r="AB134">
            <v>3737589.7800000003</v>
          </cell>
          <cell r="AC134">
            <v>2239561</v>
          </cell>
          <cell r="AD134">
            <v>2894458</v>
          </cell>
          <cell r="AE134">
            <v>9088025</v>
          </cell>
          <cell r="AF134">
            <v>190</v>
          </cell>
          <cell r="AG134">
            <v>120</v>
          </cell>
          <cell r="AH134">
            <v>1327</v>
          </cell>
          <cell r="AI134">
            <v>6458</v>
          </cell>
          <cell r="AJ134">
            <v>6415</v>
          </cell>
          <cell r="AK134">
            <v>-1492809</v>
          </cell>
          <cell r="AL134">
            <v>-12251</v>
          </cell>
          <cell r="AM134">
            <v>-3131359</v>
          </cell>
          <cell r="AN134">
            <v>1102781</v>
          </cell>
          <cell r="AO134">
            <v>655413</v>
          </cell>
          <cell r="AP134">
            <v>485929</v>
          </cell>
          <cell r="AQ134">
            <v>1140890</v>
          </cell>
          <cell r="AR134">
            <v>184320</v>
          </cell>
          <cell r="AS134">
            <v>4828698</v>
          </cell>
          <cell r="AT134">
            <v>117942</v>
          </cell>
          <cell r="AU134">
            <v>4574143</v>
          </cell>
          <cell r="AV134">
            <v>26</v>
          </cell>
          <cell r="AW134">
            <v>302</v>
          </cell>
          <cell r="AX134">
            <v>142</v>
          </cell>
          <cell r="AY134">
            <v>2367</v>
          </cell>
          <cell r="AZ134">
            <v>0</v>
          </cell>
          <cell r="BA134">
            <v>24359</v>
          </cell>
          <cell r="BB134">
            <v>0</v>
          </cell>
          <cell r="BC134">
            <v>118270</v>
          </cell>
          <cell r="BD134">
            <v>171</v>
          </cell>
          <cell r="BE134">
            <v>111</v>
          </cell>
          <cell r="BF134">
            <v>904</v>
          </cell>
          <cell r="BG134">
            <v>4534</v>
          </cell>
          <cell r="BH134">
            <v>0</v>
          </cell>
          <cell r="BI134">
            <v>887312</v>
          </cell>
          <cell r="BJ134">
            <v>290603.86</v>
          </cell>
          <cell r="BK134">
            <v>1156947.8599999999</v>
          </cell>
          <cell r="BL134">
            <v>553515</v>
          </cell>
          <cell r="BM134">
            <v>116062.62</v>
          </cell>
          <cell r="BN134">
            <v>636275.62</v>
          </cell>
          <cell r="BO134">
            <v>0</v>
          </cell>
          <cell r="BP134">
            <v>0</v>
          </cell>
          <cell r="BQ134">
            <v>0</v>
          </cell>
          <cell r="BR134">
            <v>1245</v>
          </cell>
          <cell r="BS134">
            <v>5601</v>
          </cell>
          <cell r="BT134">
            <v>336</v>
          </cell>
          <cell r="BU134">
            <v>1372</v>
          </cell>
          <cell r="BV134">
            <v>2086041.6000000001</v>
          </cell>
          <cell r="BW134">
            <v>1958027</v>
          </cell>
          <cell r="BX134">
            <v>16282</v>
          </cell>
          <cell r="BY134">
            <v>32061</v>
          </cell>
          <cell r="BZ134">
            <v>2688403</v>
          </cell>
          <cell r="CA134">
            <v>3042374</v>
          </cell>
          <cell r="CB134" t="str">
            <v>YES</v>
          </cell>
          <cell r="CC134">
            <v>1</v>
          </cell>
          <cell r="CD134">
            <v>2</v>
          </cell>
          <cell r="CE134">
            <v>2</v>
          </cell>
        </row>
        <row r="135">
          <cell r="A135" t="str">
            <v>0171362</v>
          </cell>
          <cell r="B135" t="str">
            <v>Mercy Health - West Hospital</v>
          </cell>
          <cell r="C135">
            <v>41275</v>
          </cell>
          <cell r="D135">
            <v>41639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84163889</v>
          </cell>
          <cell r="L135">
            <v>53500320</v>
          </cell>
          <cell r="M135">
            <v>28680657</v>
          </cell>
          <cell r="N135">
            <v>25820</v>
          </cell>
          <cell r="O135">
            <v>1261</v>
          </cell>
          <cell r="P135">
            <v>5834</v>
          </cell>
          <cell r="Q135">
            <v>250</v>
          </cell>
          <cell r="R135">
            <v>79582</v>
          </cell>
          <cell r="S135">
            <v>2163</v>
          </cell>
          <cell r="T135">
            <v>821840</v>
          </cell>
          <cell r="U135">
            <v>11254043</v>
          </cell>
          <cell r="V135">
            <v>627408</v>
          </cell>
          <cell r="W135">
            <v>8872392</v>
          </cell>
          <cell r="X135">
            <v>37</v>
          </cell>
          <cell r="Y135">
            <v>457</v>
          </cell>
          <cell r="Z135">
            <v>192</v>
          </cell>
          <cell r="AA135">
            <v>3747</v>
          </cell>
          <cell r="AB135">
            <v>4421430</v>
          </cell>
          <cell r="AC135">
            <v>2761533</v>
          </cell>
          <cell r="AD135">
            <v>4281956</v>
          </cell>
          <cell r="AE135">
            <v>8043868</v>
          </cell>
          <cell r="AF135">
            <v>254</v>
          </cell>
          <cell r="AG135">
            <v>144</v>
          </cell>
          <cell r="AH135">
            <v>1665</v>
          </cell>
          <cell r="AI135">
            <v>5013</v>
          </cell>
          <cell r="AJ135">
            <v>46680</v>
          </cell>
          <cell r="AK135">
            <v>-1370637</v>
          </cell>
          <cell r="AL135">
            <v>41219</v>
          </cell>
          <cell r="AM135">
            <v>-2592044</v>
          </cell>
          <cell r="AN135">
            <v>1606980</v>
          </cell>
          <cell r="AO135">
            <v>982978</v>
          </cell>
          <cell r="AP135">
            <v>895125</v>
          </cell>
          <cell r="AQ135">
            <v>1259273</v>
          </cell>
          <cell r="AR135">
            <v>261936</v>
          </cell>
          <cell r="AS135">
            <v>6196540</v>
          </cell>
          <cell r="AT135">
            <v>106242</v>
          </cell>
          <cell r="AU135">
            <v>4682863</v>
          </cell>
          <cell r="AV135">
            <v>37</v>
          </cell>
          <cell r="AW135">
            <v>410</v>
          </cell>
          <cell r="AX135">
            <v>136</v>
          </cell>
          <cell r="AY135">
            <v>2368</v>
          </cell>
          <cell r="AZ135">
            <v>0</v>
          </cell>
          <cell r="BA135">
            <v>0</v>
          </cell>
          <cell r="BB135">
            <v>0</v>
          </cell>
          <cell r="BC135">
            <v>89704</v>
          </cell>
          <cell r="BD135">
            <v>215</v>
          </cell>
          <cell r="BE135">
            <v>130</v>
          </cell>
          <cell r="BF135">
            <v>1099</v>
          </cell>
          <cell r="BG135">
            <v>3595</v>
          </cell>
          <cell r="BH135">
            <v>0</v>
          </cell>
          <cell r="BI135">
            <v>2039092</v>
          </cell>
          <cell r="BJ135">
            <v>1617657.04</v>
          </cell>
          <cell r="BK135">
            <v>3140599.04</v>
          </cell>
          <cell r="BL135">
            <v>624549</v>
          </cell>
          <cell r="BM135">
            <v>429299.8</v>
          </cell>
          <cell r="BN135">
            <v>955410.8</v>
          </cell>
          <cell r="BO135">
            <v>0</v>
          </cell>
          <cell r="BP135">
            <v>0</v>
          </cell>
          <cell r="BQ135">
            <v>0</v>
          </cell>
          <cell r="BR135">
            <v>2222</v>
          </cell>
          <cell r="BS135">
            <v>7936</v>
          </cell>
          <cell r="BT135">
            <v>567</v>
          </cell>
          <cell r="BU135">
            <v>1948</v>
          </cell>
          <cell r="BV135">
            <v>3200906.26</v>
          </cell>
          <cell r="BW135">
            <v>3841609</v>
          </cell>
          <cell r="BX135">
            <v>14192</v>
          </cell>
          <cell r="BY135">
            <v>29197</v>
          </cell>
          <cell r="BZ135">
            <v>2729958</v>
          </cell>
          <cell r="CA135">
            <v>3697544</v>
          </cell>
          <cell r="CB135" t="str">
            <v>YES</v>
          </cell>
          <cell r="CC135">
            <v>1</v>
          </cell>
          <cell r="CD135">
            <v>2</v>
          </cell>
          <cell r="CE135">
            <v>2</v>
          </cell>
        </row>
        <row r="136">
          <cell r="A136" t="str">
            <v>9474500</v>
          </cell>
          <cell r="B136" t="str">
            <v>Mercy Hospital - Willard</v>
          </cell>
          <cell r="C136">
            <v>41275</v>
          </cell>
          <cell r="D136">
            <v>41639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21196266</v>
          </cell>
          <cell r="L136">
            <v>7637350</v>
          </cell>
          <cell r="M136">
            <v>11587482</v>
          </cell>
          <cell r="N136">
            <v>2249</v>
          </cell>
          <cell r="O136">
            <v>64</v>
          </cell>
          <cell r="P136">
            <v>568</v>
          </cell>
          <cell r="Q136">
            <v>14</v>
          </cell>
          <cell r="R136">
            <v>223259</v>
          </cell>
          <cell r="S136">
            <v>15292</v>
          </cell>
          <cell r="T136">
            <v>0</v>
          </cell>
          <cell r="U136">
            <v>904284.11999999988</v>
          </cell>
          <cell r="V136">
            <v>57985.789999999994</v>
          </cell>
          <cell r="W136">
            <v>4461961.2699999996</v>
          </cell>
          <cell r="X136">
            <v>0</v>
          </cell>
          <cell r="Y136">
            <v>49</v>
          </cell>
          <cell r="Z136">
            <v>37</v>
          </cell>
          <cell r="AA136">
            <v>2994</v>
          </cell>
          <cell r="AB136">
            <v>325144.3</v>
          </cell>
          <cell r="AC136">
            <v>357614.83999999997</v>
          </cell>
          <cell r="AD136">
            <v>1441505.8499999999</v>
          </cell>
          <cell r="AE136">
            <v>1119386.3400000001</v>
          </cell>
          <cell r="AF136">
            <v>18</v>
          </cell>
          <cell r="AG136">
            <v>16</v>
          </cell>
          <cell r="AH136">
            <v>1169</v>
          </cell>
          <cell r="AI136">
            <v>1013</v>
          </cell>
          <cell r="AJ136">
            <v>0</v>
          </cell>
          <cell r="AK136">
            <v>-97572.089999999967</v>
          </cell>
          <cell r="AL136">
            <v>-21217.29</v>
          </cell>
          <cell r="AM136">
            <v>-1211659.96</v>
          </cell>
          <cell r="AN136">
            <v>151460</v>
          </cell>
          <cell r="AO136">
            <v>169172</v>
          </cell>
          <cell r="AP136">
            <v>458986.55</v>
          </cell>
          <cell r="AQ136">
            <v>316211.24</v>
          </cell>
          <cell r="AR136">
            <v>0</v>
          </cell>
          <cell r="AS136">
            <v>526271.09</v>
          </cell>
          <cell r="AT136">
            <v>38288.29</v>
          </cell>
          <cell r="AU136">
            <v>2546536.96</v>
          </cell>
          <cell r="AV136">
            <v>0</v>
          </cell>
          <cell r="AW136">
            <v>48</v>
          </cell>
          <cell r="AX136">
            <v>36</v>
          </cell>
          <cell r="AY136">
            <v>2937</v>
          </cell>
          <cell r="AZ136">
            <v>0</v>
          </cell>
          <cell r="BA136">
            <v>1200</v>
          </cell>
          <cell r="BB136">
            <v>737.45</v>
          </cell>
          <cell r="BC136">
            <v>23792.760000000002</v>
          </cell>
          <cell r="BD136">
            <v>18</v>
          </cell>
          <cell r="BE136">
            <v>15</v>
          </cell>
          <cell r="BF136">
            <v>1156</v>
          </cell>
          <cell r="BG136">
            <v>1002</v>
          </cell>
          <cell r="BH136">
            <v>0</v>
          </cell>
          <cell r="BI136">
            <v>178602</v>
          </cell>
          <cell r="BJ136">
            <v>152244.26</v>
          </cell>
          <cell r="BK136">
            <v>320869.26</v>
          </cell>
          <cell r="BL136">
            <v>312573</v>
          </cell>
          <cell r="BM136">
            <v>90764.19</v>
          </cell>
          <cell r="BN136">
            <v>529867.18999999994</v>
          </cell>
          <cell r="BO136">
            <v>0</v>
          </cell>
          <cell r="BP136">
            <v>0</v>
          </cell>
          <cell r="BQ136">
            <v>0</v>
          </cell>
          <cell r="BR136">
            <v>57</v>
          </cell>
          <cell r="BS136">
            <v>24328</v>
          </cell>
          <cell r="BT136">
            <v>20</v>
          </cell>
          <cell r="BU136">
            <v>4981</v>
          </cell>
          <cell r="BV136">
            <v>121976.61</v>
          </cell>
          <cell r="BW136">
            <v>153341</v>
          </cell>
          <cell r="BX136">
            <v>5177</v>
          </cell>
          <cell r="BY136">
            <v>62144</v>
          </cell>
          <cell r="BZ136">
            <v>1419279.94</v>
          </cell>
          <cell r="CA136">
            <v>1694838</v>
          </cell>
          <cell r="CB136" t="str">
            <v>YES</v>
          </cell>
          <cell r="CC136">
            <v>1</v>
          </cell>
          <cell r="CD136">
            <v>2</v>
          </cell>
          <cell r="CE136">
            <v>2</v>
          </cell>
        </row>
        <row r="137">
          <cell r="A137" t="str">
            <v>6639409</v>
          </cell>
          <cell r="B137" t="str">
            <v>Mercy Hospital Anderson</v>
          </cell>
          <cell r="C137">
            <v>41275</v>
          </cell>
          <cell r="D137">
            <v>41639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155104925</v>
          </cell>
          <cell r="L137">
            <v>101078847</v>
          </cell>
          <cell r="M137">
            <v>50520612</v>
          </cell>
          <cell r="N137">
            <v>54504</v>
          </cell>
          <cell r="O137">
            <v>1902</v>
          </cell>
          <cell r="P137">
            <v>13027</v>
          </cell>
          <cell r="Q137">
            <v>472</v>
          </cell>
          <cell r="R137">
            <v>123057</v>
          </cell>
          <cell r="S137">
            <v>2333</v>
          </cell>
          <cell r="T137">
            <v>3310823</v>
          </cell>
          <cell r="U137">
            <v>35638029</v>
          </cell>
          <cell r="V137">
            <v>1476550</v>
          </cell>
          <cell r="W137">
            <v>18049715</v>
          </cell>
          <cell r="X137">
            <v>128</v>
          </cell>
          <cell r="Y137">
            <v>1239</v>
          </cell>
          <cell r="Z137">
            <v>415</v>
          </cell>
          <cell r="AA137">
            <v>5043</v>
          </cell>
          <cell r="AB137">
            <v>11942386</v>
          </cell>
          <cell r="AC137">
            <v>9034701</v>
          </cell>
          <cell r="AD137">
            <v>6636178.04</v>
          </cell>
          <cell r="AE137">
            <v>9496131</v>
          </cell>
          <cell r="AF137">
            <v>435</v>
          </cell>
          <cell r="AG137">
            <v>391</v>
          </cell>
          <cell r="AH137">
            <v>2769</v>
          </cell>
          <cell r="AI137">
            <v>4476</v>
          </cell>
          <cell r="AJ137">
            <v>74506</v>
          </cell>
          <cell r="AK137">
            <v>-8510408</v>
          </cell>
          <cell r="AL137">
            <v>-87761</v>
          </cell>
          <cell r="AM137">
            <v>-6933218</v>
          </cell>
          <cell r="AN137">
            <v>3106215</v>
          </cell>
          <cell r="AO137">
            <v>2205082</v>
          </cell>
          <cell r="AP137">
            <v>1008843</v>
          </cell>
          <cell r="AQ137">
            <v>1189177</v>
          </cell>
          <cell r="AR137">
            <v>938036</v>
          </cell>
          <cell r="AS137">
            <v>18677544</v>
          </cell>
          <cell r="AT137">
            <v>340747</v>
          </cell>
          <cell r="AU137">
            <v>10156181</v>
          </cell>
          <cell r="AV137">
            <v>114</v>
          </cell>
          <cell r="AW137">
            <v>1088</v>
          </cell>
          <cell r="AX137">
            <v>293</v>
          </cell>
          <cell r="AY137">
            <v>3435</v>
          </cell>
          <cell r="AZ137">
            <v>0</v>
          </cell>
          <cell r="BA137">
            <v>179032</v>
          </cell>
          <cell r="BB137">
            <v>0</v>
          </cell>
          <cell r="BC137">
            <v>178422</v>
          </cell>
          <cell r="BD137">
            <v>359</v>
          </cell>
          <cell r="BE137">
            <v>320</v>
          </cell>
          <cell r="BF137">
            <v>1577</v>
          </cell>
          <cell r="BG137">
            <v>3027</v>
          </cell>
          <cell r="BH137">
            <v>0</v>
          </cell>
          <cell r="BI137">
            <v>3113891</v>
          </cell>
          <cell r="BJ137">
            <v>1081432.33</v>
          </cell>
          <cell r="BK137">
            <v>3694953.33</v>
          </cell>
          <cell r="BL137">
            <v>677979</v>
          </cell>
          <cell r="BM137">
            <v>424290.61</v>
          </cell>
          <cell r="BN137">
            <v>1134031.6099999999</v>
          </cell>
          <cell r="BO137">
            <v>0</v>
          </cell>
          <cell r="BP137">
            <v>0</v>
          </cell>
          <cell r="BQ137">
            <v>0</v>
          </cell>
          <cell r="BR137">
            <v>6184</v>
          </cell>
          <cell r="BS137">
            <v>18765</v>
          </cell>
          <cell r="BT137">
            <v>2162</v>
          </cell>
          <cell r="BU137">
            <v>5665</v>
          </cell>
          <cell r="BV137">
            <v>6979400.0700000003</v>
          </cell>
          <cell r="BW137">
            <v>7620346</v>
          </cell>
          <cell r="BX137">
            <v>12344</v>
          </cell>
          <cell r="BY137">
            <v>41002</v>
          </cell>
          <cell r="BZ137">
            <v>2912809</v>
          </cell>
          <cell r="CA137">
            <v>3412527</v>
          </cell>
          <cell r="CB137" t="str">
            <v>YES</v>
          </cell>
          <cell r="CC137">
            <v>1</v>
          </cell>
          <cell r="CD137">
            <v>2</v>
          </cell>
          <cell r="CE137">
            <v>2</v>
          </cell>
        </row>
        <row r="138">
          <cell r="A138" t="str">
            <v>5887278</v>
          </cell>
          <cell r="B138" t="str">
            <v>Mercy Hospital Hamilton/Farifield</v>
          </cell>
          <cell r="C138">
            <v>41275</v>
          </cell>
          <cell r="D138">
            <v>41639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185329434</v>
          </cell>
          <cell r="L138">
            <v>125866317</v>
          </cell>
          <cell r="M138">
            <v>55244944</v>
          </cell>
          <cell r="N138">
            <v>65795</v>
          </cell>
          <cell r="O138">
            <v>2812</v>
          </cell>
          <cell r="P138">
            <v>18099</v>
          </cell>
          <cell r="Q138">
            <v>768</v>
          </cell>
          <cell r="R138">
            <v>170749</v>
          </cell>
          <cell r="S138">
            <v>3247</v>
          </cell>
          <cell r="T138">
            <v>3413843</v>
          </cell>
          <cell r="U138">
            <v>43555506</v>
          </cell>
          <cell r="V138">
            <v>1631058</v>
          </cell>
          <cell r="W138">
            <v>23164203</v>
          </cell>
          <cell r="X138">
            <v>115</v>
          </cell>
          <cell r="Y138">
            <v>1556</v>
          </cell>
          <cell r="Z138">
            <v>527</v>
          </cell>
          <cell r="AA138">
            <v>8664</v>
          </cell>
          <cell r="AB138">
            <v>11400263</v>
          </cell>
          <cell r="AC138">
            <v>9158184</v>
          </cell>
          <cell r="AD138">
            <v>7049129</v>
          </cell>
          <cell r="AE138">
            <v>10885583</v>
          </cell>
          <cell r="AF138">
            <v>511</v>
          </cell>
          <cell r="AG138">
            <v>423</v>
          </cell>
          <cell r="AH138">
            <v>3936</v>
          </cell>
          <cell r="AI138">
            <v>6712</v>
          </cell>
          <cell r="AJ138">
            <v>55906</v>
          </cell>
          <cell r="AK138">
            <v>-11844578</v>
          </cell>
          <cell r="AL138">
            <v>-46830</v>
          </cell>
          <cell r="AM138">
            <v>-7919053</v>
          </cell>
          <cell r="AN138">
            <v>2995649</v>
          </cell>
          <cell r="AO138">
            <v>2274886</v>
          </cell>
          <cell r="AP138">
            <v>1219542</v>
          </cell>
          <cell r="AQ138">
            <v>1510172</v>
          </cell>
          <cell r="AR138">
            <v>934069</v>
          </cell>
          <cell r="AS138">
            <v>24422854</v>
          </cell>
          <cell r="AT138">
            <v>348102</v>
          </cell>
          <cell r="AU138">
            <v>12648941</v>
          </cell>
          <cell r="AV138">
            <v>105</v>
          </cell>
          <cell r="AW138">
            <v>1361</v>
          </cell>
          <cell r="AX138">
            <v>338</v>
          </cell>
          <cell r="AY138">
            <v>5126</v>
          </cell>
          <cell r="AZ138">
            <v>0</v>
          </cell>
          <cell r="BA138">
            <v>125607</v>
          </cell>
          <cell r="BB138">
            <v>0</v>
          </cell>
          <cell r="BC138">
            <v>251414</v>
          </cell>
          <cell r="BD138">
            <v>449</v>
          </cell>
          <cell r="BE138">
            <v>386</v>
          </cell>
          <cell r="BF138">
            <v>1823</v>
          </cell>
          <cell r="BG138">
            <v>4599</v>
          </cell>
          <cell r="BH138">
            <v>0</v>
          </cell>
          <cell r="BI138">
            <v>4799528</v>
          </cell>
          <cell r="BJ138">
            <v>1839778.44</v>
          </cell>
          <cell r="BK138">
            <v>5393161.4399999995</v>
          </cell>
          <cell r="BL138">
            <v>1247249</v>
          </cell>
          <cell r="BM138">
            <v>619852.61</v>
          </cell>
          <cell r="BN138">
            <v>1654813.6099999999</v>
          </cell>
          <cell r="BO138">
            <v>0</v>
          </cell>
          <cell r="BP138">
            <v>0</v>
          </cell>
          <cell r="BQ138">
            <v>0</v>
          </cell>
          <cell r="BR138">
            <v>5777</v>
          </cell>
          <cell r="BS138">
            <v>21598</v>
          </cell>
          <cell r="BT138">
            <v>2018</v>
          </cell>
          <cell r="BU138">
            <v>6334</v>
          </cell>
          <cell r="BV138">
            <v>7266722.8600000003</v>
          </cell>
          <cell r="BW138">
            <v>9479249</v>
          </cell>
          <cell r="BX138">
            <v>16378</v>
          </cell>
          <cell r="BY138">
            <v>59427</v>
          </cell>
          <cell r="BZ138">
            <v>3668596</v>
          </cell>
          <cell r="CA138">
            <v>4947175</v>
          </cell>
          <cell r="CB138" t="str">
            <v>YES</v>
          </cell>
          <cell r="CC138">
            <v>1</v>
          </cell>
          <cell r="CD138">
            <v>2</v>
          </cell>
          <cell r="CE138">
            <v>2</v>
          </cell>
        </row>
        <row r="139">
          <cell r="A139" t="str">
            <v>2530309</v>
          </cell>
          <cell r="B139" t="str">
            <v>Mercy Hospital of Defiance</v>
          </cell>
          <cell r="C139">
            <v>41275</v>
          </cell>
          <cell r="D139">
            <v>41639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18838293</v>
          </cell>
          <cell r="L139">
            <v>9242293</v>
          </cell>
          <cell r="M139">
            <v>8592542</v>
          </cell>
          <cell r="N139">
            <v>4194</v>
          </cell>
          <cell r="O139">
            <v>68</v>
          </cell>
          <cell r="P139">
            <v>1170</v>
          </cell>
          <cell r="Q139">
            <v>17</v>
          </cell>
          <cell r="R139">
            <v>11534</v>
          </cell>
          <cell r="S139">
            <v>353</v>
          </cell>
          <cell r="T139">
            <v>9530</v>
          </cell>
          <cell r="U139">
            <v>744653</v>
          </cell>
          <cell r="V139">
            <v>163070</v>
          </cell>
          <cell r="W139">
            <v>4154835</v>
          </cell>
          <cell r="X139">
            <v>1</v>
          </cell>
          <cell r="Y139">
            <v>63</v>
          </cell>
          <cell r="Z139">
            <v>41</v>
          </cell>
          <cell r="AA139">
            <v>1138</v>
          </cell>
          <cell r="AB139">
            <v>366260</v>
          </cell>
          <cell r="AC139">
            <v>351486</v>
          </cell>
          <cell r="AD139">
            <v>1078578</v>
          </cell>
          <cell r="AE139">
            <v>834270</v>
          </cell>
          <cell r="AF139">
            <v>29</v>
          </cell>
          <cell r="AG139">
            <v>32</v>
          </cell>
          <cell r="AH139">
            <v>582</v>
          </cell>
          <cell r="AI139">
            <v>569</v>
          </cell>
          <cell r="AJ139">
            <v>815</v>
          </cell>
          <cell r="AK139">
            <v>-120530.05000000005</v>
          </cell>
          <cell r="AL139">
            <v>-52114</v>
          </cell>
          <cell r="AM139">
            <v>-1529650.83</v>
          </cell>
          <cell r="AN139">
            <v>187021</v>
          </cell>
          <cell r="AO139">
            <v>176700.3</v>
          </cell>
          <cell r="AP139">
            <v>275607</v>
          </cell>
          <cell r="AQ139">
            <v>206789.11</v>
          </cell>
          <cell r="AR139">
            <v>5642</v>
          </cell>
          <cell r="AS139">
            <v>508082.05000000005</v>
          </cell>
          <cell r="AT139">
            <v>85676</v>
          </cell>
          <cell r="AU139">
            <v>2525688.83</v>
          </cell>
          <cell r="AV139">
            <v>1</v>
          </cell>
          <cell r="AW139">
            <v>62</v>
          </cell>
          <cell r="AX139">
            <v>35</v>
          </cell>
          <cell r="AY139">
            <v>901</v>
          </cell>
          <cell r="AZ139">
            <v>0</v>
          </cell>
          <cell r="BA139">
            <v>4673.7</v>
          </cell>
          <cell r="BB139">
            <v>0</v>
          </cell>
          <cell r="BC139">
            <v>15061.89</v>
          </cell>
          <cell r="BD139">
            <v>28</v>
          </cell>
          <cell r="BE139">
            <v>24</v>
          </cell>
          <cell r="BF139">
            <v>335</v>
          </cell>
          <cell r="BG139">
            <v>416</v>
          </cell>
          <cell r="BH139">
            <v>0</v>
          </cell>
          <cell r="BI139">
            <v>149941</v>
          </cell>
          <cell r="BJ139">
            <v>140569.63</v>
          </cell>
          <cell r="BK139">
            <v>227149.63</v>
          </cell>
          <cell r="BL139">
            <v>186596</v>
          </cell>
          <cell r="BM139">
            <v>77564.350000000006</v>
          </cell>
          <cell r="BN139">
            <v>263065.34999999998</v>
          </cell>
          <cell r="BO139">
            <v>0</v>
          </cell>
          <cell r="BP139">
            <v>0</v>
          </cell>
          <cell r="BQ139">
            <v>0</v>
          </cell>
          <cell r="BR139">
            <v>118</v>
          </cell>
          <cell r="BS139">
            <v>657</v>
          </cell>
          <cell r="BT139">
            <v>40</v>
          </cell>
          <cell r="BU139">
            <v>211</v>
          </cell>
          <cell r="BV139">
            <v>274083.24</v>
          </cell>
          <cell r="BW139">
            <v>312004</v>
          </cell>
          <cell r="BX139">
            <v>2652</v>
          </cell>
          <cell r="BY139">
            <v>2760</v>
          </cell>
          <cell r="BZ139">
            <v>881955</v>
          </cell>
          <cell r="CA139">
            <v>1104733</v>
          </cell>
          <cell r="CB139" t="str">
            <v>YES</v>
          </cell>
          <cell r="CC139">
            <v>1</v>
          </cell>
          <cell r="CD139">
            <v>2</v>
          </cell>
          <cell r="CE139">
            <v>2</v>
          </cell>
        </row>
        <row r="140">
          <cell r="A140" t="str">
            <v>5887723</v>
          </cell>
          <cell r="B140" t="str">
            <v>Mercy Hospital of Tiffin</v>
          </cell>
          <cell r="C140">
            <v>41275</v>
          </cell>
          <cell r="D140">
            <v>41639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1577527</v>
          </cell>
          <cell r="J140">
            <v>0</v>
          </cell>
          <cell r="K140">
            <v>43699401</v>
          </cell>
          <cell r="L140">
            <v>14947241</v>
          </cell>
          <cell r="M140">
            <v>23508676</v>
          </cell>
          <cell r="N140">
            <v>6034</v>
          </cell>
          <cell r="O140">
            <v>189</v>
          </cell>
          <cell r="P140">
            <v>2069</v>
          </cell>
          <cell r="Q140">
            <v>69</v>
          </cell>
          <cell r="R140">
            <v>77205</v>
          </cell>
          <cell r="S140">
            <v>1259</v>
          </cell>
          <cell r="T140">
            <v>56425.209999999992</v>
          </cell>
          <cell r="U140">
            <v>2384201.83</v>
          </cell>
          <cell r="V140">
            <v>391525.76</v>
          </cell>
          <cell r="W140">
            <v>8649705.2399999984</v>
          </cell>
          <cell r="X140">
            <v>0</v>
          </cell>
          <cell r="Y140">
            <v>8</v>
          </cell>
          <cell r="Z140">
            <v>34</v>
          </cell>
          <cell r="AA140">
            <v>908</v>
          </cell>
          <cell r="AB140">
            <v>334022.88000000006</v>
          </cell>
          <cell r="AC140">
            <v>348374.31</v>
          </cell>
          <cell r="AD140">
            <v>2739627.0300000003</v>
          </cell>
          <cell r="AE140">
            <v>2014894.6800000002</v>
          </cell>
          <cell r="AF140">
            <v>10</v>
          </cell>
          <cell r="AG140">
            <v>15</v>
          </cell>
          <cell r="AH140">
            <v>1858</v>
          </cell>
          <cell r="AI140">
            <v>1391</v>
          </cell>
          <cell r="AJ140">
            <v>-17740.739999999998</v>
          </cell>
          <cell r="AK140">
            <v>-403342.64999999991</v>
          </cell>
          <cell r="AL140">
            <v>-147884.99</v>
          </cell>
          <cell r="AM140">
            <v>-3087477.26</v>
          </cell>
          <cell r="AN140">
            <v>160229</v>
          </cell>
          <cell r="AO140">
            <v>193119.14</v>
          </cell>
          <cell r="AP140">
            <v>691730.07</v>
          </cell>
          <cell r="AQ140">
            <v>517132.53</v>
          </cell>
          <cell r="AR140">
            <v>42021.74</v>
          </cell>
          <cell r="AS140">
            <v>1574663.65</v>
          </cell>
          <cell r="AT140">
            <v>241601.99</v>
          </cell>
          <cell r="AU140">
            <v>5203408.26</v>
          </cell>
          <cell r="AV140">
            <v>0</v>
          </cell>
          <cell r="AW140">
            <v>8</v>
          </cell>
          <cell r="AX140">
            <v>32</v>
          </cell>
          <cell r="AY140">
            <v>893</v>
          </cell>
          <cell r="AZ140">
            <v>0</v>
          </cell>
          <cell r="BA140">
            <v>1089.8599999999999</v>
          </cell>
          <cell r="BB140">
            <v>468.93</v>
          </cell>
          <cell r="BC140">
            <v>38731.47</v>
          </cell>
          <cell r="BD140">
            <v>10</v>
          </cell>
          <cell r="BE140">
            <v>15</v>
          </cell>
          <cell r="BF140">
            <v>1833</v>
          </cell>
          <cell r="BG140">
            <v>1348</v>
          </cell>
          <cell r="BH140">
            <v>0</v>
          </cell>
          <cell r="BI140">
            <v>355717</v>
          </cell>
          <cell r="BJ140">
            <v>312178.44</v>
          </cell>
          <cell r="BK140">
            <v>523200.43999999994</v>
          </cell>
          <cell r="BL140">
            <v>762260</v>
          </cell>
          <cell r="BM140">
            <v>309352.96999999997</v>
          </cell>
          <cell r="BN140">
            <v>1022560.97</v>
          </cell>
          <cell r="BO140">
            <v>0</v>
          </cell>
          <cell r="BP140">
            <v>0</v>
          </cell>
          <cell r="BQ140">
            <v>0</v>
          </cell>
          <cell r="BR140">
            <v>836</v>
          </cell>
          <cell r="BS140">
            <v>1755</v>
          </cell>
          <cell r="BT140">
            <v>357</v>
          </cell>
          <cell r="BU140">
            <v>559</v>
          </cell>
          <cell r="BV140">
            <v>1055273.32</v>
          </cell>
          <cell r="BW140">
            <v>1264223</v>
          </cell>
          <cell r="BX140">
            <v>4928</v>
          </cell>
          <cell r="BY140">
            <v>15812</v>
          </cell>
          <cell r="BZ140">
            <v>2164433</v>
          </cell>
          <cell r="CA140">
            <v>2471058</v>
          </cell>
          <cell r="CB140" t="str">
            <v>YES</v>
          </cell>
          <cell r="CC140">
            <v>1</v>
          </cell>
          <cell r="CD140">
            <v>2</v>
          </cell>
          <cell r="CE140">
            <v>2</v>
          </cell>
        </row>
        <row r="141">
          <cell r="A141" t="str">
            <v>0298771</v>
          </cell>
          <cell r="B141" t="str">
            <v>Mercy Medical Center</v>
          </cell>
          <cell r="C141">
            <v>41275</v>
          </cell>
          <cell r="D141">
            <v>41639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3425630</v>
          </cell>
          <cell r="J141">
            <v>4275517</v>
          </cell>
          <cell r="K141">
            <v>232421075</v>
          </cell>
          <cell r="L141">
            <v>120312060</v>
          </cell>
          <cell r="M141">
            <v>92175429</v>
          </cell>
          <cell r="N141">
            <v>76102</v>
          </cell>
          <cell r="O141">
            <v>3522</v>
          </cell>
          <cell r="P141">
            <v>15679</v>
          </cell>
          <cell r="Q141">
            <v>769</v>
          </cell>
          <cell r="R141">
            <v>614021</v>
          </cell>
          <cell r="S141">
            <v>100896</v>
          </cell>
          <cell r="T141">
            <v>1420171</v>
          </cell>
          <cell r="U141">
            <v>13283258</v>
          </cell>
          <cell r="V141">
            <v>2284620</v>
          </cell>
          <cell r="W141">
            <v>18639084</v>
          </cell>
          <cell r="X141">
            <v>90</v>
          </cell>
          <cell r="Y141">
            <v>758</v>
          </cell>
          <cell r="Z141">
            <v>1861</v>
          </cell>
          <cell r="AA141">
            <v>15489</v>
          </cell>
          <cell r="AB141">
            <v>2371503</v>
          </cell>
          <cell r="AC141">
            <v>2731505</v>
          </cell>
          <cell r="AD141">
            <v>5458034</v>
          </cell>
          <cell r="AE141">
            <v>6946508</v>
          </cell>
          <cell r="AF141">
            <v>189</v>
          </cell>
          <cell r="AG141">
            <v>186</v>
          </cell>
          <cell r="AH141">
            <v>6542</v>
          </cell>
          <cell r="AI141">
            <v>8574</v>
          </cell>
          <cell r="AJ141">
            <v>-91470</v>
          </cell>
          <cell r="AK141">
            <v>-16589963</v>
          </cell>
          <cell r="AL141">
            <v>232711</v>
          </cell>
          <cell r="AM141">
            <v>-17038934</v>
          </cell>
          <cell r="AN141">
            <v>1008100</v>
          </cell>
          <cell r="AO141">
            <v>1322832</v>
          </cell>
          <cell r="AP141">
            <v>1497706</v>
          </cell>
          <cell r="AQ141">
            <v>1927213</v>
          </cell>
          <cell r="AR141">
            <v>738566</v>
          </cell>
          <cell r="AS141">
            <v>24722355</v>
          </cell>
          <cell r="AT141">
            <v>405629</v>
          </cell>
          <cell r="AU141">
            <v>22343966</v>
          </cell>
          <cell r="AV141">
            <v>74</v>
          </cell>
          <cell r="AW141">
            <v>698</v>
          </cell>
          <cell r="AX141">
            <v>732</v>
          </cell>
          <cell r="AY141">
            <v>13361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167</v>
          </cell>
          <cell r="BE141">
            <v>169</v>
          </cell>
          <cell r="BF141">
            <v>2195</v>
          </cell>
          <cell r="BG141">
            <v>6189</v>
          </cell>
          <cell r="BH141">
            <v>0</v>
          </cell>
          <cell r="BI141">
            <v>5580485</v>
          </cell>
          <cell r="BJ141">
            <v>3053567</v>
          </cell>
          <cell r="BK141">
            <v>7741379</v>
          </cell>
          <cell r="BL141">
            <v>3276133</v>
          </cell>
          <cell r="BM141">
            <v>1144289</v>
          </cell>
          <cell r="BN141">
            <v>5061880</v>
          </cell>
          <cell r="BO141">
            <v>0</v>
          </cell>
          <cell r="BP141">
            <v>0</v>
          </cell>
          <cell r="BQ141">
            <v>0</v>
          </cell>
          <cell r="BR141">
            <v>7274</v>
          </cell>
          <cell r="BS141">
            <v>24592</v>
          </cell>
          <cell r="BT141">
            <v>2363</v>
          </cell>
          <cell r="BU141">
            <v>5466</v>
          </cell>
          <cell r="BV141">
            <v>7873186.0499999998</v>
          </cell>
          <cell r="BW141">
            <v>10847058</v>
          </cell>
          <cell r="BX141">
            <v>63115</v>
          </cell>
          <cell r="BY141">
            <v>209705</v>
          </cell>
          <cell r="BZ141">
            <v>11936917</v>
          </cell>
          <cell r="CA141">
            <v>13109273</v>
          </cell>
          <cell r="CB141" t="str">
            <v>YES</v>
          </cell>
          <cell r="CC141">
            <v>1</v>
          </cell>
          <cell r="CD141">
            <v>2</v>
          </cell>
          <cell r="CE141">
            <v>2</v>
          </cell>
        </row>
        <row r="142">
          <cell r="A142" t="str">
            <v>5887901</v>
          </cell>
          <cell r="B142" t="str">
            <v>Mercy Memorial Hospital</v>
          </cell>
          <cell r="C142">
            <v>41275</v>
          </cell>
          <cell r="D142">
            <v>41639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5470507</v>
          </cell>
          <cell r="K142">
            <v>26239162</v>
          </cell>
          <cell r="L142">
            <v>6656528</v>
          </cell>
          <cell r="M142">
            <v>12384079</v>
          </cell>
          <cell r="N142">
            <v>3870</v>
          </cell>
          <cell r="O142">
            <v>65</v>
          </cell>
          <cell r="P142">
            <v>1112</v>
          </cell>
          <cell r="Q142">
            <v>32</v>
          </cell>
          <cell r="R142">
            <v>43840</v>
          </cell>
          <cell r="S142">
            <v>1475</v>
          </cell>
          <cell r="T142">
            <v>174299</v>
          </cell>
          <cell r="U142">
            <v>1280106</v>
          </cell>
          <cell r="V142">
            <v>312153</v>
          </cell>
          <cell r="W142">
            <v>3524984</v>
          </cell>
          <cell r="X142">
            <v>11</v>
          </cell>
          <cell r="Y142">
            <v>77</v>
          </cell>
          <cell r="Z142">
            <v>160</v>
          </cell>
          <cell r="AA142">
            <v>2053</v>
          </cell>
          <cell r="AB142">
            <v>434051</v>
          </cell>
          <cell r="AC142">
            <v>306430</v>
          </cell>
          <cell r="AD142">
            <v>1422561</v>
          </cell>
          <cell r="AE142">
            <v>2652993</v>
          </cell>
          <cell r="AF142">
            <v>34</v>
          </cell>
          <cell r="AG142">
            <v>21</v>
          </cell>
          <cell r="AH142">
            <v>773</v>
          </cell>
          <cell r="AI142">
            <v>1683</v>
          </cell>
          <cell r="AJ142">
            <v>30959</v>
          </cell>
          <cell r="AK142">
            <v>-237524</v>
          </cell>
          <cell r="AL142">
            <v>4476</v>
          </cell>
          <cell r="AM142">
            <v>-1671634</v>
          </cell>
          <cell r="AN142">
            <v>89596</v>
          </cell>
          <cell r="AO142">
            <v>110876</v>
          </cell>
          <cell r="AP142">
            <v>282831</v>
          </cell>
          <cell r="AQ142">
            <v>455028</v>
          </cell>
          <cell r="AR142">
            <v>64477</v>
          </cell>
          <cell r="AS142">
            <v>725206</v>
          </cell>
          <cell r="AT142">
            <v>65861</v>
          </cell>
          <cell r="AU142">
            <v>2464426</v>
          </cell>
          <cell r="AV142">
            <v>8</v>
          </cell>
          <cell r="AW142">
            <v>71</v>
          </cell>
          <cell r="AX142">
            <v>83</v>
          </cell>
          <cell r="AY142">
            <v>1232</v>
          </cell>
          <cell r="AZ142">
            <v>0</v>
          </cell>
          <cell r="BA142">
            <v>3437</v>
          </cell>
          <cell r="BB142">
            <v>0</v>
          </cell>
          <cell r="BC142">
            <v>45530</v>
          </cell>
          <cell r="BD142">
            <v>33</v>
          </cell>
          <cell r="BE142">
            <v>19</v>
          </cell>
          <cell r="BF142">
            <v>406</v>
          </cell>
          <cell r="BG142">
            <v>1041</v>
          </cell>
          <cell r="BH142">
            <v>0</v>
          </cell>
          <cell r="BI142">
            <v>143820</v>
          </cell>
          <cell r="BJ142">
            <v>142369.21</v>
          </cell>
          <cell r="BK142">
            <v>277043.20999999996</v>
          </cell>
          <cell r="BL142">
            <v>453772</v>
          </cell>
          <cell r="BM142">
            <v>152079.59</v>
          </cell>
          <cell r="BN142">
            <v>530580.59</v>
          </cell>
          <cell r="BO142">
            <v>0</v>
          </cell>
          <cell r="BP142">
            <v>0</v>
          </cell>
          <cell r="BQ142">
            <v>0</v>
          </cell>
          <cell r="BR142">
            <v>170</v>
          </cell>
          <cell r="BS142">
            <v>976</v>
          </cell>
          <cell r="BT142">
            <v>78</v>
          </cell>
          <cell r="BU142">
            <v>329</v>
          </cell>
          <cell r="BV142">
            <v>279147.28000000003</v>
          </cell>
          <cell r="BW142">
            <v>454866</v>
          </cell>
          <cell r="BX142">
            <v>6888</v>
          </cell>
          <cell r="BY142">
            <v>18855</v>
          </cell>
          <cell r="BZ142">
            <v>1164070</v>
          </cell>
          <cell r="CA142">
            <v>1914673</v>
          </cell>
          <cell r="CB142" t="str">
            <v>YES</v>
          </cell>
          <cell r="CC142">
            <v>1</v>
          </cell>
          <cell r="CD142">
            <v>2</v>
          </cell>
          <cell r="CE142">
            <v>2</v>
          </cell>
        </row>
        <row r="143">
          <cell r="A143" t="str">
            <v>1564543</v>
          </cell>
          <cell r="B143" t="str">
            <v>MetroHealth Medical Center</v>
          </cell>
          <cell r="C143">
            <v>41275</v>
          </cell>
          <cell r="D143">
            <v>41639</v>
          </cell>
          <cell r="E143">
            <v>5482899</v>
          </cell>
          <cell r="F143">
            <v>15688052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581223147</v>
          </cell>
          <cell r="L143">
            <v>277186326</v>
          </cell>
          <cell r="M143">
            <v>250655569</v>
          </cell>
          <cell r="N143">
            <v>129444</v>
          </cell>
          <cell r="O143">
            <v>18543</v>
          </cell>
          <cell r="P143">
            <v>26881</v>
          </cell>
          <cell r="Q143">
            <v>2979</v>
          </cell>
          <cell r="R143">
            <v>1018714</v>
          </cell>
          <cell r="S143">
            <v>52754</v>
          </cell>
          <cell r="T143">
            <v>4121773</v>
          </cell>
          <cell r="U143">
            <v>60159773</v>
          </cell>
          <cell r="V143">
            <v>3468511</v>
          </cell>
          <cell r="W143">
            <v>46696008</v>
          </cell>
          <cell r="X143">
            <v>116</v>
          </cell>
          <cell r="Y143">
            <v>2135</v>
          </cell>
          <cell r="Z143">
            <v>4266</v>
          </cell>
          <cell r="AA143">
            <v>45143</v>
          </cell>
          <cell r="AB143">
            <v>11177120</v>
          </cell>
          <cell r="AC143">
            <v>17073830</v>
          </cell>
          <cell r="AD143">
            <v>30538142</v>
          </cell>
          <cell r="AE143">
            <v>50975384</v>
          </cell>
          <cell r="AF143">
            <v>456</v>
          </cell>
          <cell r="AG143">
            <v>728</v>
          </cell>
          <cell r="AH143">
            <v>35740</v>
          </cell>
          <cell r="AI143">
            <v>58065</v>
          </cell>
          <cell r="AJ143">
            <v>583981</v>
          </cell>
          <cell r="AK143">
            <v>2368354</v>
          </cell>
          <cell r="AL143">
            <v>394581</v>
          </cell>
          <cell r="AM143">
            <v>-364037</v>
          </cell>
          <cell r="AN143">
            <v>4600233</v>
          </cell>
          <cell r="AO143">
            <v>6739179</v>
          </cell>
          <cell r="AP143">
            <v>8469318</v>
          </cell>
          <cell r="AQ143">
            <v>13267148</v>
          </cell>
          <cell r="AR143">
            <v>1103118</v>
          </cell>
          <cell r="AS143">
            <v>22296762</v>
          </cell>
          <cell r="AT143">
            <v>631626</v>
          </cell>
          <cell r="AU143">
            <v>13629752</v>
          </cell>
          <cell r="AV143">
            <v>111</v>
          </cell>
          <cell r="AW143">
            <v>1953</v>
          </cell>
          <cell r="AX143">
            <v>719</v>
          </cell>
          <cell r="AY143">
            <v>18504</v>
          </cell>
          <cell r="AZ143">
            <v>0</v>
          </cell>
          <cell r="BA143">
            <v>21375</v>
          </cell>
          <cell r="BB143">
            <v>0</v>
          </cell>
          <cell r="BC143">
            <v>228192</v>
          </cell>
          <cell r="BD143">
            <v>404</v>
          </cell>
          <cell r="BE143">
            <v>645</v>
          </cell>
          <cell r="BF143">
            <v>11071</v>
          </cell>
          <cell r="BG143">
            <v>20483</v>
          </cell>
          <cell r="BH143">
            <v>0</v>
          </cell>
          <cell r="BI143">
            <v>35848319</v>
          </cell>
          <cell r="BJ143">
            <v>25776177</v>
          </cell>
          <cell r="BK143">
            <v>58960175</v>
          </cell>
          <cell r="BL143">
            <v>15588881</v>
          </cell>
          <cell r="BM143">
            <v>2367093</v>
          </cell>
          <cell r="BN143">
            <v>15430241</v>
          </cell>
          <cell r="BO143">
            <v>0</v>
          </cell>
          <cell r="BP143">
            <v>0</v>
          </cell>
          <cell r="BQ143">
            <v>7174</v>
          </cell>
          <cell r="BR143">
            <v>33827</v>
          </cell>
          <cell r="BS143">
            <v>51994</v>
          </cell>
          <cell r="BT143">
            <v>7771</v>
          </cell>
          <cell r="BU143">
            <v>11278</v>
          </cell>
          <cell r="BV143">
            <v>72358085</v>
          </cell>
          <cell r="BW143">
            <v>62124544</v>
          </cell>
          <cell r="BX143">
            <v>284390</v>
          </cell>
          <cell r="BY143">
            <v>417848</v>
          </cell>
          <cell r="BZ143">
            <v>48928037</v>
          </cell>
          <cell r="CA143">
            <v>66787012</v>
          </cell>
          <cell r="CB143" t="str">
            <v>YES</v>
          </cell>
          <cell r="CC143">
            <v>1</v>
          </cell>
          <cell r="CD143">
            <v>2</v>
          </cell>
          <cell r="CE143">
            <v>2</v>
          </cell>
        </row>
        <row r="144">
          <cell r="A144" t="str">
            <v>5935608</v>
          </cell>
          <cell r="B144" t="str">
            <v>Miami Valley Hospital</v>
          </cell>
          <cell r="C144">
            <v>41275</v>
          </cell>
          <cell r="D144">
            <v>41639</v>
          </cell>
          <cell r="E144">
            <v>0</v>
          </cell>
          <cell r="F144">
            <v>17921709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681306633</v>
          </cell>
          <cell r="L144">
            <v>470635849</v>
          </cell>
          <cell r="M144">
            <v>183940142</v>
          </cell>
          <cell r="N144">
            <v>206952</v>
          </cell>
          <cell r="O144">
            <v>16981</v>
          </cell>
          <cell r="P144">
            <v>41133</v>
          </cell>
          <cell r="Q144">
            <v>2707</v>
          </cell>
          <cell r="R144">
            <v>286879</v>
          </cell>
          <cell r="S144">
            <v>12196</v>
          </cell>
          <cell r="T144">
            <v>20249101</v>
          </cell>
          <cell r="U144">
            <v>191109021</v>
          </cell>
          <cell r="V144">
            <v>10056114</v>
          </cell>
          <cell r="W144">
            <v>122066311</v>
          </cell>
          <cell r="X144">
            <v>430</v>
          </cell>
          <cell r="Y144">
            <v>4044</v>
          </cell>
          <cell r="Z144">
            <v>1672</v>
          </cell>
          <cell r="AA144">
            <v>24129</v>
          </cell>
          <cell r="AB144">
            <v>52717392</v>
          </cell>
          <cell r="AC144">
            <v>31700075</v>
          </cell>
          <cell r="AD144">
            <v>59374897</v>
          </cell>
          <cell r="AE144">
            <v>29748447</v>
          </cell>
          <cell r="AF144">
            <v>1502</v>
          </cell>
          <cell r="AG144">
            <v>801</v>
          </cell>
          <cell r="AH144">
            <v>17385</v>
          </cell>
          <cell r="AI144">
            <v>9432</v>
          </cell>
          <cell r="AJ144">
            <v>275889</v>
          </cell>
          <cell r="AK144">
            <v>-1816646</v>
          </cell>
          <cell r="AL144">
            <v>-335760</v>
          </cell>
          <cell r="AM144">
            <v>-8783358</v>
          </cell>
          <cell r="AN144">
            <v>12183355</v>
          </cell>
          <cell r="AO144">
            <v>7170130</v>
          </cell>
          <cell r="AP144">
            <v>9285464</v>
          </cell>
          <cell r="AQ144">
            <v>4593739</v>
          </cell>
          <cell r="AR144">
            <v>4671715</v>
          </cell>
          <cell r="AS144">
            <v>48192102</v>
          </cell>
          <cell r="AT144">
            <v>1989042</v>
          </cell>
          <cell r="AU144">
            <v>29071375</v>
          </cell>
          <cell r="AV144">
            <v>398</v>
          </cell>
          <cell r="AW144">
            <v>3640</v>
          </cell>
          <cell r="AX144">
            <v>1093</v>
          </cell>
          <cell r="AY144">
            <v>15313</v>
          </cell>
          <cell r="AZ144">
            <v>42753</v>
          </cell>
          <cell r="BA144">
            <v>246533</v>
          </cell>
          <cell r="BB144">
            <v>59758</v>
          </cell>
          <cell r="BC144">
            <v>275550</v>
          </cell>
          <cell r="BD144">
            <v>1336</v>
          </cell>
          <cell r="BE144">
            <v>720</v>
          </cell>
          <cell r="BF144">
            <v>10282</v>
          </cell>
          <cell r="BG144">
            <v>6624</v>
          </cell>
          <cell r="BH144">
            <v>0</v>
          </cell>
          <cell r="BI144">
            <v>38354969</v>
          </cell>
          <cell r="BJ144">
            <v>12818400</v>
          </cell>
          <cell r="BK144">
            <v>44334996</v>
          </cell>
          <cell r="BL144">
            <v>7843790</v>
          </cell>
          <cell r="BM144">
            <v>2318475</v>
          </cell>
          <cell r="BN144">
            <v>6618884</v>
          </cell>
          <cell r="BO144">
            <v>0</v>
          </cell>
          <cell r="BP144">
            <v>0</v>
          </cell>
          <cell r="BQ144">
            <v>0</v>
          </cell>
          <cell r="BR144">
            <v>34114</v>
          </cell>
          <cell r="BS144">
            <v>88441</v>
          </cell>
          <cell r="BT144">
            <v>7730</v>
          </cell>
          <cell r="BU144">
            <v>20207</v>
          </cell>
          <cell r="BV144">
            <v>64473254</v>
          </cell>
          <cell r="BW144">
            <v>67652341</v>
          </cell>
          <cell r="BX144">
            <v>44721</v>
          </cell>
          <cell r="BY144">
            <v>148231</v>
          </cell>
          <cell r="BZ144">
            <v>16092594</v>
          </cell>
          <cell r="CA144">
            <v>25064299</v>
          </cell>
          <cell r="CB144" t="str">
            <v>YES</v>
          </cell>
          <cell r="CC144">
            <v>1</v>
          </cell>
          <cell r="CD144">
            <v>2</v>
          </cell>
          <cell r="CE144">
            <v>2</v>
          </cell>
        </row>
        <row r="145">
          <cell r="A145" t="str">
            <v>6171566</v>
          </cell>
          <cell r="B145" t="str">
            <v>Morrow County Hospital</v>
          </cell>
          <cell r="C145">
            <v>41275</v>
          </cell>
          <cell r="D145">
            <v>41639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1280723</v>
          </cell>
          <cell r="J145">
            <v>0</v>
          </cell>
          <cell r="K145">
            <v>22289694</v>
          </cell>
          <cell r="L145">
            <v>5027435</v>
          </cell>
          <cell r="M145">
            <v>13676244</v>
          </cell>
          <cell r="N145">
            <v>1445</v>
          </cell>
          <cell r="O145">
            <v>24</v>
          </cell>
          <cell r="P145">
            <v>454</v>
          </cell>
          <cell r="Q145">
            <v>11</v>
          </cell>
          <cell r="R145">
            <v>53976</v>
          </cell>
          <cell r="S145">
            <v>1040</v>
          </cell>
          <cell r="T145">
            <v>16087.18</v>
          </cell>
          <cell r="U145">
            <v>343858.87</v>
          </cell>
          <cell r="V145">
            <v>331098.92999999993</v>
          </cell>
          <cell r="W145">
            <v>3390161.6999999918</v>
          </cell>
          <cell r="X145">
            <v>3</v>
          </cell>
          <cell r="Y145">
            <v>35</v>
          </cell>
          <cell r="Z145">
            <v>231</v>
          </cell>
          <cell r="AA145">
            <v>2344</v>
          </cell>
          <cell r="AB145">
            <v>85473.78</v>
          </cell>
          <cell r="AC145">
            <v>122734.89</v>
          </cell>
          <cell r="AD145">
            <v>797913.24000000011</v>
          </cell>
          <cell r="AE145">
            <v>1736242.2099999953</v>
          </cell>
          <cell r="AF145">
            <v>8</v>
          </cell>
          <cell r="AG145">
            <v>13</v>
          </cell>
          <cell r="AH145">
            <v>720</v>
          </cell>
          <cell r="AI145">
            <v>1490</v>
          </cell>
          <cell r="AJ145">
            <v>-15610.95</v>
          </cell>
          <cell r="AK145">
            <v>73747</v>
          </cell>
          <cell r="AL145">
            <v>31006.050000000003</v>
          </cell>
          <cell r="AM145">
            <v>-736986</v>
          </cell>
          <cell r="AN145">
            <v>60039</v>
          </cell>
          <cell r="AO145">
            <v>85456</v>
          </cell>
          <cell r="AP145">
            <v>342318</v>
          </cell>
          <cell r="AQ145">
            <v>696897</v>
          </cell>
          <cell r="AR145">
            <v>27973.95</v>
          </cell>
          <cell r="AS145">
            <v>218872</v>
          </cell>
          <cell r="AT145">
            <v>101915.95</v>
          </cell>
          <cell r="AU145">
            <v>2101860</v>
          </cell>
          <cell r="AV145">
            <v>1</v>
          </cell>
          <cell r="AW145">
            <v>20</v>
          </cell>
          <cell r="AX145">
            <v>91</v>
          </cell>
          <cell r="AY145">
            <v>1373</v>
          </cell>
          <cell r="AZ145">
            <v>0</v>
          </cell>
          <cell r="BA145">
            <v>1746</v>
          </cell>
          <cell r="BB145">
            <v>735</v>
          </cell>
          <cell r="BC145">
            <v>38560</v>
          </cell>
          <cell r="BD145">
            <v>8</v>
          </cell>
          <cell r="BE145">
            <v>8</v>
          </cell>
          <cell r="BF145">
            <v>343</v>
          </cell>
          <cell r="BG145">
            <v>934</v>
          </cell>
          <cell r="BH145">
            <v>0</v>
          </cell>
          <cell r="BI145">
            <v>86558</v>
          </cell>
          <cell r="BJ145">
            <v>32040</v>
          </cell>
          <cell r="BK145">
            <v>95960</v>
          </cell>
          <cell r="BL145">
            <v>406483</v>
          </cell>
          <cell r="BM145">
            <v>209175</v>
          </cell>
          <cell r="BN145">
            <v>367633</v>
          </cell>
          <cell r="BO145">
            <v>0</v>
          </cell>
          <cell r="BP145">
            <v>0</v>
          </cell>
          <cell r="BQ145">
            <v>0</v>
          </cell>
          <cell r="BR145">
            <v>70</v>
          </cell>
          <cell r="BS145">
            <v>592</v>
          </cell>
          <cell r="BT145">
            <v>31</v>
          </cell>
          <cell r="BU145">
            <v>156</v>
          </cell>
          <cell r="BV145">
            <v>158259.28</v>
          </cell>
          <cell r="BW145">
            <v>274490</v>
          </cell>
          <cell r="BX145">
            <v>5270</v>
          </cell>
          <cell r="BY145">
            <v>11924</v>
          </cell>
          <cell r="BZ145">
            <v>1048789</v>
          </cell>
          <cell r="CA145">
            <v>2430266</v>
          </cell>
          <cell r="CB145" t="str">
            <v>YES</v>
          </cell>
          <cell r="CC145">
            <v>1</v>
          </cell>
          <cell r="CD145">
            <v>2</v>
          </cell>
          <cell r="CE145">
            <v>2</v>
          </cell>
        </row>
        <row r="146">
          <cell r="A146" t="str">
            <v>6196165</v>
          </cell>
          <cell r="B146" t="str">
            <v>Mount Carmel Hospital</v>
          </cell>
          <cell r="C146">
            <v>41456</v>
          </cell>
          <cell r="D146">
            <v>41820</v>
          </cell>
          <cell r="E146">
            <v>0</v>
          </cell>
          <cell r="F146">
            <v>51699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562009265</v>
          </cell>
          <cell r="L146">
            <v>369315511</v>
          </cell>
          <cell r="M146">
            <v>174005735</v>
          </cell>
          <cell r="N146">
            <v>192305</v>
          </cell>
          <cell r="O146">
            <v>12983</v>
          </cell>
          <cell r="P146">
            <v>34393</v>
          </cell>
          <cell r="Q146">
            <v>2534</v>
          </cell>
          <cell r="R146">
            <v>369534</v>
          </cell>
          <cell r="S146">
            <v>22496</v>
          </cell>
          <cell r="T146">
            <v>4493537.41</v>
          </cell>
          <cell r="U146">
            <v>110373440.92000002</v>
          </cell>
          <cell r="V146">
            <v>3755448.8899999997</v>
          </cell>
          <cell r="W146">
            <v>118983672.94999987</v>
          </cell>
          <cell r="X146">
            <v>168</v>
          </cell>
          <cell r="Y146">
            <v>4453</v>
          </cell>
          <cell r="Z146">
            <v>1211</v>
          </cell>
          <cell r="AA146">
            <v>68360</v>
          </cell>
          <cell r="AB146">
            <v>10212938.59</v>
          </cell>
          <cell r="AC146">
            <v>15256738.32</v>
          </cell>
          <cell r="AD146">
            <v>19609036.750000007</v>
          </cell>
          <cell r="AE146">
            <v>36139560.720000036</v>
          </cell>
          <cell r="AF146">
            <v>571</v>
          </cell>
          <cell r="AG146">
            <v>845</v>
          </cell>
          <cell r="AH146">
            <v>12397</v>
          </cell>
          <cell r="AI146">
            <v>24686</v>
          </cell>
          <cell r="AJ146">
            <v>88351.229999999981</v>
          </cell>
          <cell r="AK146">
            <v>-2825424</v>
          </cell>
          <cell r="AL146">
            <v>-315104.60000000009</v>
          </cell>
          <cell r="AM146">
            <v>-17262436</v>
          </cell>
          <cell r="AN146">
            <v>4344176</v>
          </cell>
          <cell r="AO146">
            <v>5653840</v>
          </cell>
          <cell r="AP146">
            <v>3701655</v>
          </cell>
          <cell r="AQ146">
            <v>5208777</v>
          </cell>
          <cell r="AR146">
            <v>1709692.77</v>
          </cell>
          <cell r="AS146">
            <v>46945273</v>
          </cell>
          <cell r="AT146">
            <v>1189402.6000000001</v>
          </cell>
          <cell r="AU146">
            <v>43210810</v>
          </cell>
          <cell r="AV146">
            <v>157</v>
          </cell>
          <cell r="AW146">
            <v>4014</v>
          </cell>
          <cell r="AX146">
            <v>768</v>
          </cell>
          <cell r="AY146">
            <v>44581</v>
          </cell>
          <cell r="AZ146">
            <v>20</v>
          </cell>
          <cell r="BA146">
            <v>258847</v>
          </cell>
          <cell r="BB146">
            <v>2351</v>
          </cell>
          <cell r="BC146">
            <v>935703</v>
          </cell>
          <cell r="BD146">
            <v>519</v>
          </cell>
          <cell r="BE146">
            <v>766</v>
          </cell>
          <cell r="BF146">
            <v>6361</v>
          </cell>
          <cell r="BG146">
            <v>16266</v>
          </cell>
          <cell r="BH146">
            <v>0</v>
          </cell>
          <cell r="BI146">
            <v>23225636</v>
          </cell>
          <cell r="BJ146">
            <v>7597793.46</v>
          </cell>
          <cell r="BK146">
            <v>22756390.460000001</v>
          </cell>
          <cell r="BL146">
            <v>7327690</v>
          </cell>
          <cell r="BM146">
            <v>1510387.02</v>
          </cell>
          <cell r="BN146">
            <v>6434530.0199999996</v>
          </cell>
          <cell r="BO146">
            <v>0</v>
          </cell>
          <cell r="BP146">
            <v>0</v>
          </cell>
          <cell r="BQ146">
            <v>0</v>
          </cell>
          <cell r="BR146">
            <v>23620</v>
          </cell>
          <cell r="BS146">
            <v>108090</v>
          </cell>
          <cell r="BT146">
            <v>5807</v>
          </cell>
          <cell r="BU146">
            <v>22131</v>
          </cell>
          <cell r="BV146">
            <v>27661532.819992758</v>
          </cell>
          <cell r="BW146">
            <v>34097977</v>
          </cell>
          <cell r="BX146">
            <v>59397</v>
          </cell>
          <cell r="BY146">
            <v>409022</v>
          </cell>
          <cell r="BZ146">
            <v>13442483.430990607</v>
          </cell>
          <cell r="CA146">
            <v>15770375</v>
          </cell>
          <cell r="CB146" t="str">
            <v>YES</v>
          </cell>
          <cell r="CC146">
            <v>1</v>
          </cell>
          <cell r="CD146">
            <v>2</v>
          </cell>
          <cell r="CE146">
            <v>2</v>
          </cell>
        </row>
        <row r="147">
          <cell r="A147" t="str">
            <v>2458979</v>
          </cell>
          <cell r="B147" t="str">
            <v>Mount Carmel New Albany Surgical Hosp</v>
          </cell>
          <cell r="C147">
            <v>41456</v>
          </cell>
          <cell r="D147">
            <v>41820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78878779</v>
          </cell>
          <cell r="L147">
            <v>66584137</v>
          </cell>
          <cell r="M147">
            <v>11595745</v>
          </cell>
          <cell r="N147">
            <v>8216</v>
          </cell>
          <cell r="O147">
            <v>67</v>
          </cell>
          <cell r="P147">
            <v>4446</v>
          </cell>
          <cell r="Q147">
            <v>30</v>
          </cell>
          <cell r="R147">
            <v>13668</v>
          </cell>
          <cell r="S147">
            <v>94.5</v>
          </cell>
          <cell r="T147">
            <v>910205.18</v>
          </cell>
          <cell r="U147">
            <v>16173379.649999999</v>
          </cell>
          <cell r="V147">
            <v>198452.66</v>
          </cell>
          <cell r="W147">
            <v>6732874.29</v>
          </cell>
          <cell r="X147">
            <v>13</v>
          </cell>
          <cell r="Y147">
            <v>312</v>
          </cell>
          <cell r="Z147">
            <v>38</v>
          </cell>
          <cell r="AA147">
            <v>1362</v>
          </cell>
          <cell r="AB147">
            <v>243844.54</v>
          </cell>
          <cell r="AC147">
            <v>480362.02</v>
          </cell>
          <cell r="AD147">
            <v>69124.63</v>
          </cell>
          <cell r="AE147">
            <v>77708.259999999995</v>
          </cell>
          <cell r="AF147">
            <v>3</v>
          </cell>
          <cell r="AG147">
            <v>15</v>
          </cell>
          <cell r="AH147">
            <v>18</v>
          </cell>
          <cell r="AI147">
            <v>44</v>
          </cell>
          <cell r="AJ147">
            <v>-87665.640000000014</v>
          </cell>
          <cell r="AK147">
            <v>-2341234.4900000002</v>
          </cell>
          <cell r="AL147">
            <v>-45359.539999999994</v>
          </cell>
          <cell r="AM147">
            <v>-1118583.04</v>
          </cell>
          <cell r="AN147">
            <v>73708</v>
          </cell>
          <cell r="AO147">
            <v>151963</v>
          </cell>
          <cell r="AP147">
            <v>11692</v>
          </cell>
          <cell r="AQ147">
            <v>-4558.8600000000006</v>
          </cell>
          <cell r="AR147">
            <v>369755.64</v>
          </cell>
          <cell r="AS147">
            <v>7339577.4900000002</v>
          </cell>
          <cell r="AT147">
            <v>81936.539999999994</v>
          </cell>
          <cell r="AU147">
            <v>2486578.04</v>
          </cell>
          <cell r="AV147">
            <v>12</v>
          </cell>
          <cell r="AW147">
            <v>302</v>
          </cell>
          <cell r="AX147">
            <v>29</v>
          </cell>
          <cell r="AY147">
            <v>1219</v>
          </cell>
          <cell r="AZ147">
            <v>0</v>
          </cell>
          <cell r="BA147">
            <v>285</v>
          </cell>
          <cell r="BB147">
            <v>0</v>
          </cell>
          <cell r="BC147">
            <v>19892.86</v>
          </cell>
          <cell r="BD147">
            <v>3</v>
          </cell>
          <cell r="BE147">
            <v>14</v>
          </cell>
          <cell r="BF147">
            <v>13</v>
          </cell>
          <cell r="BG147">
            <v>39</v>
          </cell>
          <cell r="BH147">
            <v>0</v>
          </cell>
          <cell r="BI147">
            <v>585993</v>
          </cell>
          <cell r="BJ147">
            <v>43069.99</v>
          </cell>
          <cell r="BK147">
            <v>555189.99</v>
          </cell>
          <cell r="BL147">
            <v>106494</v>
          </cell>
          <cell r="BM147">
            <v>27179.67</v>
          </cell>
          <cell r="BN147">
            <v>149685.66999999998</v>
          </cell>
          <cell r="BO147">
            <v>0</v>
          </cell>
          <cell r="BP147">
            <v>0</v>
          </cell>
          <cell r="BQ147">
            <v>0</v>
          </cell>
          <cell r="BR147">
            <v>93</v>
          </cell>
          <cell r="BS147">
            <v>4682</v>
          </cell>
          <cell r="BT147">
            <v>45</v>
          </cell>
          <cell r="BU147">
            <v>2745</v>
          </cell>
          <cell r="BV147">
            <v>574578.60999994667</v>
          </cell>
          <cell r="BW147">
            <v>742962</v>
          </cell>
          <cell r="BX147">
            <v>191</v>
          </cell>
          <cell r="BY147">
            <v>10048</v>
          </cell>
          <cell r="BZ147">
            <v>190179.48583710854</v>
          </cell>
          <cell r="CA147">
            <v>190905</v>
          </cell>
          <cell r="CB147" t="str">
            <v>NO</v>
          </cell>
          <cell r="CC147">
            <v>2</v>
          </cell>
          <cell r="CD147">
            <v>2</v>
          </cell>
          <cell r="CE147">
            <v>2</v>
          </cell>
        </row>
        <row r="148">
          <cell r="A148" t="str">
            <v>1473276</v>
          </cell>
          <cell r="B148" t="str">
            <v>Nationwide Children's Hospital</v>
          </cell>
          <cell r="C148">
            <v>41275</v>
          </cell>
          <cell r="D148">
            <v>41639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6219523</v>
          </cell>
          <cell r="J148">
            <v>424526</v>
          </cell>
          <cell r="K148">
            <v>794880921</v>
          </cell>
          <cell r="L148">
            <v>457035185</v>
          </cell>
          <cell r="M148">
            <v>289125794</v>
          </cell>
          <cell r="N148">
            <v>132285</v>
          </cell>
          <cell r="O148">
            <v>21189</v>
          </cell>
          <cell r="P148">
            <v>17154</v>
          </cell>
          <cell r="Q148">
            <v>2277</v>
          </cell>
          <cell r="R148">
            <v>1037982</v>
          </cell>
          <cell r="S148">
            <v>78652</v>
          </cell>
          <cell r="T148">
            <v>2003282</v>
          </cell>
          <cell r="U148">
            <v>29495482</v>
          </cell>
          <cell r="V148">
            <v>3448748</v>
          </cell>
          <cell r="W148">
            <v>42604448</v>
          </cell>
          <cell r="X148">
            <v>60</v>
          </cell>
          <cell r="Y148">
            <v>863</v>
          </cell>
          <cell r="Z148">
            <v>2024</v>
          </cell>
          <cell r="AA148">
            <v>53701</v>
          </cell>
          <cell r="AB148">
            <v>2710704</v>
          </cell>
          <cell r="AC148">
            <v>7258716</v>
          </cell>
          <cell r="AD148">
            <v>2940285</v>
          </cell>
          <cell r="AE148">
            <v>9399358</v>
          </cell>
          <cell r="AF148">
            <v>70</v>
          </cell>
          <cell r="AG148">
            <v>223</v>
          </cell>
          <cell r="AH148">
            <v>3799</v>
          </cell>
          <cell r="AI148">
            <v>16785</v>
          </cell>
          <cell r="AJ148">
            <v>-363784</v>
          </cell>
          <cell r="AK148">
            <v>-15038793</v>
          </cell>
          <cell r="AL148">
            <v>-721812</v>
          </cell>
          <cell r="AM148">
            <v>-11797506</v>
          </cell>
          <cell r="AN148">
            <v>1208854</v>
          </cell>
          <cell r="AO148">
            <v>2151094</v>
          </cell>
          <cell r="AP148">
            <v>1396445</v>
          </cell>
          <cell r="AQ148">
            <v>4683736</v>
          </cell>
          <cell r="AR148">
            <v>1326618</v>
          </cell>
          <cell r="AS148">
            <v>28889044</v>
          </cell>
          <cell r="AT148">
            <v>2111992</v>
          </cell>
          <cell r="AU148">
            <v>31811609</v>
          </cell>
          <cell r="AV148">
            <v>49</v>
          </cell>
          <cell r="AW148">
            <v>833</v>
          </cell>
          <cell r="AX148">
            <v>767</v>
          </cell>
          <cell r="AY148">
            <v>28341</v>
          </cell>
          <cell r="AZ148">
            <v>0</v>
          </cell>
          <cell r="BA148">
            <v>559237</v>
          </cell>
          <cell r="BB148">
            <v>3175</v>
          </cell>
          <cell r="BC148">
            <v>305742</v>
          </cell>
          <cell r="BD148">
            <v>58</v>
          </cell>
          <cell r="BE148">
            <v>207</v>
          </cell>
          <cell r="BF148">
            <v>1482</v>
          </cell>
          <cell r="BG148">
            <v>10451</v>
          </cell>
          <cell r="BH148">
            <v>0</v>
          </cell>
          <cell r="BI148">
            <v>77846833</v>
          </cell>
          <cell r="BJ148">
            <v>8447449</v>
          </cell>
          <cell r="BK148">
            <v>83731046</v>
          </cell>
          <cell r="BL148">
            <v>31095545</v>
          </cell>
          <cell r="BM148">
            <v>7016416</v>
          </cell>
          <cell r="BN148">
            <v>26928055</v>
          </cell>
          <cell r="BO148">
            <v>0</v>
          </cell>
          <cell r="BP148">
            <v>1686446</v>
          </cell>
          <cell r="BQ148">
            <v>1506912</v>
          </cell>
          <cell r="BR148">
            <v>49770</v>
          </cell>
          <cell r="BS148">
            <v>99228</v>
          </cell>
          <cell r="BT148">
            <v>7338</v>
          </cell>
          <cell r="BU148">
            <v>14138</v>
          </cell>
          <cell r="BV148">
            <v>159504922</v>
          </cell>
          <cell r="BW148">
            <v>178118390</v>
          </cell>
          <cell r="BX148">
            <v>430642</v>
          </cell>
          <cell r="BY148">
            <v>848889</v>
          </cell>
          <cell r="BZ148">
            <v>108289918</v>
          </cell>
          <cell r="CA148">
            <v>138210995</v>
          </cell>
          <cell r="CB148" t="str">
            <v>YES</v>
          </cell>
          <cell r="CC148">
            <v>2</v>
          </cell>
          <cell r="CD148">
            <v>1</v>
          </cell>
          <cell r="CE148">
            <v>0</v>
          </cell>
        </row>
        <row r="149">
          <cell r="A149" t="str">
            <v>0150330</v>
          </cell>
          <cell r="B149" t="str">
            <v>Northcoast Psych</v>
          </cell>
          <cell r="C149">
            <v>41456</v>
          </cell>
          <cell r="D149">
            <v>41820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39364426</v>
          </cell>
          <cell r="L149">
            <v>39364426</v>
          </cell>
          <cell r="M149">
            <v>0</v>
          </cell>
          <cell r="N149">
            <v>82211</v>
          </cell>
          <cell r="O149">
            <v>299</v>
          </cell>
          <cell r="P149">
            <v>2008</v>
          </cell>
          <cell r="Q149">
            <v>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143166</v>
          </cell>
          <cell r="BJ149">
            <v>237428</v>
          </cell>
          <cell r="BK149">
            <v>289253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 t="str">
            <v>NO</v>
          </cell>
          <cell r="CC149">
            <v>0</v>
          </cell>
          <cell r="CD149">
            <v>0</v>
          </cell>
          <cell r="CE149">
            <v>0</v>
          </cell>
        </row>
        <row r="150">
          <cell r="A150" t="str">
            <v>3126405</v>
          </cell>
          <cell r="B150" t="str">
            <v>Northside Medical Center</v>
          </cell>
          <cell r="C150">
            <v>41275</v>
          </cell>
          <cell r="D150">
            <v>41639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115189026</v>
          </cell>
          <cell r="L150">
            <v>82546767</v>
          </cell>
          <cell r="M150">
            <v>28637083</v>
          </cell>
          <cell r="N150">
            <v>35765</v>
          </cell>
          <cell r="O150">
            <v>779.34776458930617</v>
          </cell>
          <cell r="P150">
            <v>8783</v>
          </cell>
          <cell r="Q150">
            <v>325</v>
          </cell>
          <cell r="R150">
            <v>76312</v>
          </cell>
          <cell r="S150">
            <v>23717</v>
          </cell>
          <cell r="T150">
            <v>901031</v>
          </cell>
          <cell r="U150">
            <v>13606873</v>
          </cell>
          <cell r="V150">
            <v>361638</v>
          </cell>
          <cell r="W150">
            <v>7469874</v>
          </cell>
          <cell r="X150">
            <v>18</v>
          </cell>
          <cell r="Y150">
            <v>313</v>
          </cell>
          <cell r="Z150">
            <v>20</v>
          </cell>
          <cell r="AA150">
            <v>1892</v>
          </cell>
          <cell r="AB150">
            <v>4412952</v>
          </cell>
          <cell r="AC150">
            <v>4947660</v>
          </cell>
          <cell r="AD150">
            <v>1248211</v>
          </cell>
          <cell r="AE150">
            <v>9081378</v>
          </cell>
          <cell r="AF150">
            <v>104</v>
          </cell>
          <cell r="AG150">
            <v>247</v>
          </cell>
          <cell r="AH150">
            <v>206</v>
          </cell>
          <cell r="AI150">
            <v>4560</v>
          </cell>
          <cell r="AJ150">
            <v>107044</v>
          </cell>
          <cell r="AK150">
            <v>-871217</v>
          </cell>
          <cell r="AL150">
            <v>61027</v>
          </cell>
          <cell r="AM150">
            <v>-2202659</v>
          </cell>
          <cell r="AN150">
            <v>882110</v>
          </cell>
          <cell r="AO150">
            <v>1103562</v>
          </cell>
          <cell r="AP150">
            <v>183931</v>
          </cell>
          <cell r="AQ150">
            <v>1272837</v>
          </cell>
          <cell r="AR150">
            <v>76216</v>
          </cell>
          <cell r="AS150">
            <v>3783511</v>
          </cell>
          <cell r="AT150">
            <v>14033</v>
          </cell>
          <cell r="AU150">
            <v>3351444</v>
          </cell>
          <cell r="AV150">
            <v>18</v>
          </cell>
          <cell r="AW150">
            <v>286</v>
          </cell>
          <cell r="AX150">
            <v>17</v>
          </cell>
          <cell r="AY150">
            <v>1105</v>
          </cell>
          <cell r="AZ150">
            <v>0</v>
          </cell>
          <cell r="BA150">
            <v>36450</v>
          </cell>
          <cell r="BB150">
            <v>0</v>
          </cell>
          <cell r="BC150">
            <v>137418</v>
          </cell>
          <cell r="BD150">
            <v>95</v>
          </cell>
          <cell r="BE150">
            <v>241</v>
          </cell>
          <cell r="BF150">
            <v>59</v>
          </cell>
          <cell r="BG150">
            <v>3203</v>
          </cell>
          <cell r="BH150">
            <v>0</v>
          </cell>
          <cell r="BI150">
            <v>1946796</v>
          </cell>
          <cell r="BJ150">
            <v>1684637</v>
          </cell>
          <cell r="BK150">
            <v>3778203</v>
          </cell>
          <cell r="BL150">
            <v>977379</v>
          </cell>
          <cell r="BM150">
            <v>457015</v>
          </cell>
          <cell r="BN150">
            <v>1024413</v>
          </cell>
          <cell r="BO150">
            <v>0</v>
          </cell>
          <cell r="BP150">
            <v>0</v>
          </cell>
          <cell r="BQ150">
            <v>0</v>
          </cell>
          <cell r="BR150">
            <v>3700</v>
          </cell>
          <cell r="BS150">
            <v>11610</v>
          </cell>
          <cell r="BT150">
            <v>1757</v>
          </cell>
          <cell r="BU150">
            <v>2729</v>
          </cell>
          <cell r="BV150">
            <v>7666330.4499999806</v>
          </cell>
          <cell r="BW150">
            <v>7975750</v>
          </cell>
          <cell r="BX150">
            <v>23278</v>
          </cell>
          <cell r="BY150">
            <v>45161</v>
          </cell>
          <cell r="BZ150">
            <v>4664475.3400000501</v>
          </cell>
          <cell r="CA150">
            <v>7342335</v>
          </cell>
          <cell r="CB150" t="str">
            <v>YES</v>
          </cell>
          <cell r="CC150">
            <v>1</v>
          </cell>
          <cell r="CD150">
            <v>2</v>
          </cell>
          <cell r="CE150">
            <v>2</v>
          </cell>
        </row>
        <row r="151">
          <cell r="A151" t="str">
            <v>0150321</v>
          </cell>
          <cell r="B151" t="str">
            <v>Northwest</v>
          </cell>
          <cell r="C151">
            <v>41456</v>
          </cell>
          <cell r="D151">
            <v>41820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20815960</v>
          </cell>
          <cell r="L151">
            <v>20815960</v>
          </cell>
          <cell r="M151">
            <v>0</v>
          </cell>
          <cell r="N151">
            <v>39251</v>
          </cell>
          <cell r="O151">
            <v>988</v>
          </cell>
          <cell r="P151">
            <v>634</v>
          </cell>
          <cell r="Q151">
            <v>11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523967</v>
          </cell>
          <cell r="BJ151">
            <v>0</v>
          </cell>
          <cell r="BK151">
            <v>69171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 t="str">
            <v>NO</v>
          </cell>
          <cell r="CC151">
            <v>0</v>
          </cell>
          <cell r="CD151">
            <v>0</v>
          </cell>
          <cell r="CE151">
            <v>0</v>
          </cell>
        </row>
        <row r="152">
          <cell r="A152" t="str">
            <v>8017265</v>
          </cell>
          <cell r="B152" t="str">
            <v>O'Bleness Memorial Hospital</v>
          </cell>
          <cell r="C152">
            <v>41456</v>
          </cell>
          <cell r="D152">
            <v>41820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70310804</v>
          </cell>
          <cell r="L152">
            <v>24840388</v>
          </cell>
          <cell r="M152">
            <v>40425827</v>
          </cell>
          <cell r="N152">
            <v>11119</v>
          </cell>
          <cell r="O152">
            <v>408</v>
          </cell>
          <cell r="P152">
            <v>3394</v>
          </cell>
          <cell r="Q152">
            <v>157</v>
          </cell>
          <cell r="R152">
            <v>82581</v>
          </cell>
          <cell r="S152">
            <v>2956</v>
          </cell>
          <cell r="T152">
            <v>485870</v>
          </cell>
          <cell r="U152">
            <v>1875919.3599999999</v>
          </cell>
          <cell r="V152">
            <v>1219410</v>
          </cell>
          <cell r="W152">
            <v>5306927.99</v>
          </cell>
          <cell r="X152">
            <v>38</v>
          </cell>
          <cell r="Y152">
            <v>134</v>
          </cell>
          <cell r="Z152">
            <v>633</v>
          </cell>
          <cell r="AA152">
            <v>2882</v>
          </cell>
          <cell r="AB152">
            <v>741693</v>
          </cell>
          <cell r="AC152">
            <v>1074710</v>
          </cell>
          <cell r="AD152">
            <v>2436213</v>
          </cell>
          <cell r="AE152">
            <v>4952878</v>
          </cell>
          <cell r="AF152">
            <v>54</v>
          </cell>
          <cell r="AG152">
            <v>81</v>
          </cell>
          <cell r="AH152">
            <v>1473</v>
          </cell>
          <cell r="AI152">
            <v>3623</v>
          </cell>
          <cell r="AJ152">
            <v>-33358</v>
          </cell>
          <cell r="AK152">
            <v>-419626</v>
          </cell>
          <cell r="AL152">
            <v>-136562</v>
          </cell>
          <cell r="AM152">
            <v>-1237370</v>
          </cell>
          <cell r="AN152">
            <v>403161</v>
          </cell>
          <cell r="AO152">
            <v>539242</v>
          </cell>
          <cell r="AP152">
            <v>938889</v>
          </cell>
          <cell r="AQ152">
            <v>1664023</v>
          </cell>
          <cell r="AR152">
            <v>307050</v>
          </cell>
          <cell r="AS152">
            <v>1476927</v>
          </cell>
          <cell r="AT152">
            <v>605935</v>
          </cell>
          <cell r="AU152">
            <v>3260263</v>
          </cell>
          <cell r="AV152">
            <v>37</v>
          </cell>
          <cell r="AW152">
            <v>126</v>
          </cell>
          <cell r="AX152">
            <v>373</v>
          </cell>
          <cell r="AY152">
            <v>2028</v>
          </cell>
          <cell r="AZ152">
            <v>-100</v>
          </cell>
          <cell r="BA152">
            <v>44106</v>
          </cell>
          <cell r="BB152">
            <v>-735</v>
          </cell>
          <cell r="BC152">
            <v>262222</v>
          </cell>
          <cell r="BD152">
            <v>46</v>
          </cell>
          <cell r="BE152">
            <v>79</v>
          </cell>
          <cell r="BF152">
            <v>714</v>
          </cell>
          <cell r="BG152">
            <v>2306</v>
          </cell>
          <cell r="BH152">
            <v>0</v>
          </cell>
          <cell r="BI152">
            <v>1070235</v>
          </cell>
          <cell r="BJ152">
            <v>823121</v>
          </cell>
          <cell r="BK152">
            <v>1582386</v>
          </cell>
          <cell r="BL152">
            <v>1737695</v>
          </cell>
          <cell r="BM152">
            <v>348097</v>
          </cell>
          <cell r="BN152">
            <v>1165860</v>
          </cell>
          <cell r="BO152">
            <v>0</v>
          </cell>
          <cell r="BP152">
            <v>0</v>
          </cell>
          <cell r="BQ152">
            <v>0</v>
          </cell>
          <cell r="BR152">
            <v>2056</v>
          </cell>
          <cell r="BS152">
            <v>5325</v>
          </cell>
          <cell r="BT152">
            <v>915</v>
          </cell>
          <cell r="BU152">
            <v>2114</v>
          </cell>
          <cell r="BV152">
            <v>4206070</v>
          </cell>
          <cell r="BW152">
            <v>5296005</v>
          </cell>
          <cell r="BX152">
            <v>15484</v>
          </cell>
          <cell r="BY152">
            <v>54415</v>
          </cell>
          <cell r="BZ152">
            <v>4299391</v>
          </cell>
          <cell r="CA152">
            <v>8593235</v>
          </cell>
          <cell r="CB152" t="str">
            <v>YES</v>
          </cell>
          <cell r="CC152">
            <v>1</v>
          </cell>
          <cell r="CD152">
            <v>2</v>
          </cell>
          <cell r="CE152">
            <v>2</v>
          </cell>
        </row>
        <row r="153">
          <cell r="A153" t="str">
            <v>2396090</v>
          </cell>
          <cell r="B153" t="str">
            <v>Ohio Hospital for Children &amp; Adol.</v>
          </cell>
          <cell r="C153">
            <v>41275</v>
          </cell>
          <cell r="D153">
            <v>41639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13261580</v>
          </cell>
          <cell r="L153">
            <v>10910469</v>
          </cell>
          <cell r="M153">
            <v>2351103</v>
          </cell>
          <cell r="N153">
            <v>27653</v>
          </cell>
          <cell r="O153">
            <v>844</v>
          </cell>
          <cell r="P153">
            <v>2132</v>
          </cell>
          <cell r="Q153">
            <v>85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333000</v>
          </cell>
          <cell r="BJ153">
            <v>1509375</v>
          </cell>
          <cell r="BK153">
            <v>1777569</v>
          </cell>
          <cell r="BL153">
            <v>0</v>
          </cell>
          <cell r="BM153">
            <v>0</v>
          </cell>
          <cell r="BN153">
            <v>0</v>
          </cell>
          <cell r="BO153">
            <v>764769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 t="str">
            <v>NO</v>
          </cell>
          <cell r="CC153">
            <v>2</v>
          </cell>
          <cell r="CD153">
            <v>3</v>
          </cell>
          <cell r="CE153">
            <v>3</v>
          </cell>
        </row>
        <row r="154">
          <cell r="A154" t="str">
            <v>6543682</v>
          </cell>
          <cell r="B154" t="str">
            <v>Ohio State University Hospital</v>
          </cell>
          <cell r="C154">
            <v>41456</v>
          </cell>
          <cell r="D154">
            <v>41820</v>
          </cell>
          <cell r="E154">
            <v>0</v>
          </cell>
          <cell r="F154">
            <v>1026189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995287116</v>
          </cell>
          <cell r="L154">
            <v>809457407</v>
          </cell>
          <cell r="M154">
            <v>283861350</v>
          </cell>
          <cell r="N154">
            <v>295913</v>
          </cell>
          <cell r="O154">
            <v>37288</v>
          </cell>
          <cell r="P154">
            <v>55075</v>
          </cell>
          <cell r="Q154">
            <v>5652</v>
          </cell>
          <cell r="R154">
            <v>1088203</v>
          </cell>
          <cell r="S154">
            <v>32393</v>
          </cell>
          <cell r="T154">
            <v>2760159</v>
          </cell>
          <cell r="U154">
            <v>116223968</v>
          </cell>
          <cell r="V154">
            <v>3442170</v>
          </cell>
          <cell r="W154">
            <v>136386139</v>
          </cell>
          <cell r="X154">
            <v>94</v>
          </cell>
          <cell r="Y154">
            <v>2925</v>
          </cell>
          <cell r="Z154">
            <v>915</v>
          </cell>
          <cell r="AA154">
            <v>36624</v>
          </cell>
          <cell r="AB154">
            <v>34604250</v>
          </cell>
          <cell r="AC154">
            <v>65722448</v>
          </cell>
          <cell r="AD154">
            <v>42376965</v>
          </cell>
          <cell r="AE154">
            <v>74522525</v>
          </cell>
          <cell r="AF154">
            <v>860</v>
          </cell>
          <cell r="AG154">
            <v>1643</v>
          </cell>
          <cell r="AH154">
            <v>17123</v>
          </cell>
          <cell r="AI154">
            <v>33266</v>
          </cell>
          <cell r="AJ154">
            <v>-1190773</v>
          </cell>
          <cell r="AK154">
            <v>-18787049</v>
          </cell>
          <cell r="AL154">
            <v>-582620</v>
          </cell>
          <cell r="AM154">
            <v>-37259298</v>
          </cell>
          <cell r="AN154">
            <v>9135411</v>
          </cell>
          <cell r="AO154">
            <v>15756078</v>
          </cell>
          <cell r="AP154">
            <v>6596408</v>
          </cell>
          <cell r="AQ154">
            <v>9576820</v>
          </cell>
          <cell r="AR154">
            <v>1972170</v>
          </cell>
          <cell r="AS154">
            <v>49485633</v>
          </cell>
          <cell r="AT154">
            <v>1115917</v>
          </cell>
          <cell r="AU154">
            <v>57593258</v>
          </cell>
          <cell r="AV154">
            <v>84</v>
          </cell>
          <cell r="AW154">
            <v>2701</v>
          </cell>
          <cell r="AX154">
            <v>498</v>
          </cell>
          <cell r="AY154">
            <v>18977</v>
          </cell>
          <cell r="AZ154">
            <v>882</v>
          </cell>
          <cell r="BA154">
            <v>1112204</v>
          </cell>
          <cell r="BB154">
            <v>3854</v>
          </cell>
          <cell r="BC154">
            <v>1741433</v>
          </cell>
          <cell r="BD154">
            <v>711</v>
          </cell>
          <cell r="BE154">
            <v>1454</v>
          </cell>
          <cell r="BF154">
            <v>6710</v>
          </cell>
          <cell r="BG154">
            <v>17491</v>
          </cell>
          <cell r="BH154">
            <v>3058156</v>
          </cell>
          <cell r="BI154">
            <v>87929381</v>
          </cell>
          <cell r="BJ154">
            <v>18415710</v>
          </cell>
          <cell r="BK154">
            <v>92452461</v>
          </cell>
          <cell r="BL154">
            <v>13509689</v>
          </cell>
          <cell r="BM154">
            <v>2122122</v>
          </cell>
          <cell r="BN154">
            <v>10614873</v>
          </cell>
          <cell r="BO154">
            <v>0</v>
          </cell>
          <cell r="BP154">
            <v>0</v>
          </cell>
          <cell r="BQ154">
            <v>36961</v>
          </cell>
          <cell r="BR154">
            <v>50515</v>
          </cell>
          <cell r="BS154">
            <v>196209</v>
          </cell>
          <cell r="BT154">
            <v>9614</v>
          </cell>
          <cell r="BU154">
            <v>28456</v>
          </cell>
          <cell r="BV154">
            <v>119019947</v>
          </cell>
          <cell r="BW154">
            <v>107222562</v>
          </cell>
          <cell r="BX154">
            <v>94456</v>
          </cell>
          <cell r="BY154">
            <v>437946</v>
          </cell>
          <cell r="BZ154">
            <v>26355054</v>
          </cell>
          <cell r="CA154">
            <v>36082720</v>
          </cell>
          <cell r="CB154" t="str">
            <v>YES</v>
          </cell>
          <cell r="CC154">
            <v>1</v>
          </cell>
          <cell r="CD154">
            <v>3</v>
          </cell>
          <cell r="CE154">
            <v>3</v>
          </cell>
        </row>
        <row r="155">
          <cell r="A155" t="str">
            <v>2973733</v>
          </cell>
          <cell r="B155" t="str">
            <v>Ohio Valley Medical Center</v>
          </cell>
          <cell r="C155">
            <v>41275</v>
          </cell>
          <cell r="D155">
            <v>41639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28525438</v>
          </cell>
          <cell r="L155">
            <v>10549785</v>
          </cell>
          <cell r="M155">
            <v>17712128</v>
          </cell>
          <cell r="N155">
            <v>2711</v>
          </cell>
          <cell r="O155">
            <v>33</v>
          </cell>
          <cell r="P155">
            <v>768</v>
          </cell>
          <cell r="Q155">
            <v>8</v>
          </cell>
          <cell r="R155">
            <v>19024</v>
          </cell>
          <cell r="S155">
            <v>289</v>
          </cell>
          <cell r="T155">
            <v>41618</v>
          </cell>
          <cell r="U155">
            <v>721991</v>
          </cell>
          <cell r="V155">
            <v>140956</v>
          </cell>
          <cell r="W155">
            <v>3560837</v>
          </cell>
          <cell r="X155">
            <v>1</v>
          </cell>
          <cell r="Y155">
            <v>22</v>
          </cell>
          <cell r="Z155">
            <v>18</v>
          </cell>
          <cell r="AA155">
            <v>726</v>
          </cell>
          <cell r="AB155">
            <v>0</v>
          </cell>
          <cell r="AC155">
            <v>0</v>
          </cell>
          <cell r="AD155">
            <v>96926</v>
          </cell>
          <cell r="AE155">
            <v>164523</v>
          </cell>
          <cell r="AF155">
            <v>0</v>
          </cell>
          <cell r="AG155">
            <v>0</v>
          </cell>
          <cell r="AH155">
            <v>42</v>
          </cell>
          <cell r="AI155">
            <v>31</v>
          </cell>
          <cell r="AJ155">
            <v>11345</v>
          </cell>
          <cell r="AK155">
            <v>124362</v>
          </cell>
          <cell r="AL155">
            <v>7587</v>
          </cell>
          <cell r="AM155">
            <v>-178476</v>
          </cell>
          <cell r="AN155">
            <v>0</v>
          </cell>
          <cell r="AO155">
            <v>0</v>
          </cell>
          <cell r="AP155">
            <v>19741</v>
          </cell>
          <cell r="AQ155">
            <v>31112</v>
          </cell>
          <cell r="AR155">
            <v>6673</v>
          </cell>
          <cell r="AS155">
            <v>213597</v>
          </cell>
          <cell r="AT155">
            <v>20328</v>
          </cell>
          <cell r="AU155">
            <v>900562</v>
          </cell>
          <cell r="AV155">
            <v>1</v>
          </cell>
          <cell r="AW155">
            <v>22</v>
          </cell>
          <cell r="AX155">
            <v>18</v>
          </cell>
          <cell r="AY155">
            <v>682</v>
          </cell>
          <cell r="AZ155">
            <v>0</v>
          </cell>
          <cell r="BA155">
            <v>0</v>
          </cell>
          <cell r="BB155">
            <v>0</v>
          </cell>
          <cell r="BC155">
            <v>1540</v>
          </cell>
          <cell r="BD155">
            <v>0</v>
          </cell>
          <cell r="BE155">
            <v>0</v>
          </cell>
          <cell r="BF155">
            <v>42</v>
          </cell>
          <cell r="BG155">
            <v>20</v>
          </cell>
          <cell r="BH155">
            <v>0</v>
          </cell>
          <cell r="BI155">
            <v>146181</v>
          </cell>
          <cell r="BJ155">
            <v>8871</v>
          </cell>
          <cell r="BK155">
            <v>112204</v>
          </cell>
          <cell r="BL155">
            <v>217061</v>
          </cell>
          <cell r="BM155">
            <v>47995</v>
          </cell>
          <cell r="BN155">
            <v>276748</v>
          </cell>
          <cell r="BO155">
            <v>0</v>
          </cell>
          <cell r="BP155">
            <v>0</v>
          </cell>
          <cell r="BQ155">
            <v>0</v>
          </cell>
          <cell r="BR155">
            <v>102</v>
          </cell>
          <cell r="BS155">
            <v>567</v>
          </cell>
          <cell r="BT155">
            <v>34</v>
          </cell>
          <cell r="BU155">
            <v>186</v>
          </cell>
          <cell r="BV155">
            <v>287860</v>
          </cell>
          <cell r="BW155">
            <v>379971</v>
          </cell>
          <cell r="BX155">
            <v>1927</v>
          </cell>
          <cell r="BY155">
            <v>4408</v>
          </cell>
          <cell r="BZ155">
            <v>1463959</v>
          </cell>
          <cell r="CA155">
            <v>1433918</v>
          </cell>
          <cell r="CB155" t="str">
            <v>NO</v>
          </cell>
          <cell r="CC155">
            <v>2</v>
          </cell>
          <cell r="CD155">
            <v>2</v>
          </cell>
          <cell r="CE155">
            <v>2</v>
          </cell>
        </row>
        <row r="156">
          <cell r="A156" t="str">
            <v>0091600</v>
          </cell>
          <cell r="B156" t="str">
            <v>OhioHealth Rehabilitation Hospital</v>
          </cell>
          <cell r="C156">
            <v>41522</v>
          </cell>
          <cell r="D156">
            <v>41820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9610384</v>
          </cell>
          <cell r="L156">
            <v>9610389</v>
          </cell>
          <cell r="M156">
            <v>0</v>
          </cell>
          <cell r="N156">
            <v>8350</v>
          </cell>
          <cell r="O156">
            <v>923</v>
          </cell>
          <cell r="P156">
            <v>579</v>
          </cell>
          <cell r="Q156">
            <v>61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1252725</v>
          </cell>
          <cell r="AD156">
            <v>0</v>
          </cell>
          <cell r="AE156">
            <v>0</v>
          </cell>
          <cell r="AF156">
            <v>0</v>
          </cell>
          <cell r="AG156">
            <v>41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689771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41</v>
          </cell>
          <cell r="BF156">
            <v>0</v>
          </cell>
          <cell r="BG156">
            <v>0</v>
          </cell>
          <cell r="BH156">
            <v>0</v>
          </cell>
          <cell r="BI156">
            <v>1054600</v>
          </cell>
          <cell r="BJ156">
            <v>0</v>
          </cell>
          <cell r="BK156">
            <v>651439</v>
          </cell>
          <cell r="BL156">
            <v>0</v>
          </cell>
          <cell r="BM156">
            <v>0</v>
          </cell>
          <cell r="BN156">
            <v>0</v>
          </cell>
          <cell r="BO156">
            <v>-403161</v>
          </cell>
          <cell r="BP156">
            <v>0</v>
          </cell>
          <cell r="BQ156">
            <v>0</v>
          </cell>
          <cell r="BR156">
            <v>254</v>
          </cell>
          <cell r="BS156">
            <v>254</v>
          </cell>
          <cell r="BT156">
            <v>20</v>
          </cell>
          <cell r="BU156">
            <v>20</v>
          </cell>
          <cell r="BV156">
            <v>219596</v>
          </cell>
          <cell r="BW156">
            <v>298816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 t="str">
            <v>NO</v>
          </cell>
          <cell r="CC156">
            <v>2</v>
          </cell>
          <cell r="CD156">
            <v>2</v>
          </cell>
          <cell r="CE156">
            <v>3</v>
          </cell>
        </row>
        <row r="157">
          <cell r="A157" t="str">
            <v>6725100</v>
          </cell>
          <cell r="B157" t="str">
            <v>Parma Community General Hospital</v>
          </cell>
          <cell r="C157">
            <v>41275</v>
          </cell>
          <cell r="D157">
            <v>41639</v>
          </cell>
          <cell r="E157">
            <v>1737440</v>
          </cell>
          <cell r="F157">
            <v>0</v>
          </cell>
          <cell r="G157">
            <v>0</v>
          </cell>
          <cell r="H157">
            <v>0</v>
          </cell>
          <cell r="I157">
            <v>3454148</v>
          </cell>
          <cell r="J157">
            <v>3616896</v>
          </cell>
          <cell r="K157">
            <v>170622185</v>
          </cell>
          <cell r="L157">
            <v>93022720</v>
          </cell>
          <cell r="M157">
            <v>62008045</v>
          </cell>
          <cell r="N157">
            <v>58965</v>
          </cell>
          <cell r="O157">
            <v>907</v>
          </cell>
          <cell r="P157">
            <v>12307</v>
          </cell>
          <cell r="Q157">
            <v>218</v>
          </cell>
          <cell r="R157">
            <v>192001</v>
          </cell>
          <cell r="S157">
            <v>2076</v>
          </cell>
          <cell r="T157">
            <v>737771</v>
          </cell>
          <cell r="U157">
            <v>22574382</v>
          </cell>
          <cell r="V157">
            <v>1082887</v>
          </cell>
          <cell r="W157">
            <v>23820187</v>
          </cell>
          <cell r="X157">
            <v>38</v>
          </cell>
          <cell r="Y157">
            <v>1095</v>
          </cell>
          <cell r="Z157">
            <v>447</v>
          </cell>
          <cell r="AA157">
            <v>11694</v>
          </cell>
          <cell r="AB157">
            <v>2590588</v>
          </cell>
          <cell r="AC157">
            <v>2082084</v>
          </cell>
          <cell r="AD157">
            <v>4398369</v>
          </cell>
          <cell r="AE157">
            <v>4406370</v>
          </cell>
          <cell r="AF157">
            <v>179</v>
          </cell>
          <cell r="AG157">
            <v>144</v>
          </cell>
          <cell r="AH157">
            <v>2783</v>
          </cell>
          <cell r="AI157">
            <v>2817</v>
          </cell>
          <cell r="AJ157">
            <v>3514</v>
          </cell>
          <cell r="AK157">
            <v>893881</v>
          </cell>
          <cell r="AL157">
            <v>90378</v>
          </cell>
          <cell r="AM157">
            <v>376401</v>
          </cell>
          <cell r="AN157">
            <v>849802</v>
          </cell>
          <cell r="AO157">
            <v>645786</v>
          </cell>
          <cell r="AP157">
            <v>949152</v>
          </cell>
          <cell r="AQ157">
            <v>1002788</v>
          </cell>
          <cell r="AR157">
            <v>250041</v>
          </cell>
          <cell r="AS157">
            <v>7408256</v>
          </cell>
          <cell r="AT157">
            <v>209168</v>
          </cell>
          <cell r="AU157">
            <v>5988210</v>
          </cell>
          <cell r="AV157">
            <v>31</v>
          </cell>
          <cell r="AW157">
            <v>968</v>
          </cell>
          <cell r="AX157">
            <v>223</v>
          </cell>
          <cell r="AY157">
            <v>7256</v>
          </cell>
          <cell r="AZ157">
            <v>51570</v>
          </cell>
          <cell r="BA157">
            <v>70189</v>
          </cell>
          <cell r="BB157">
            <v>12522</v>
          </cell>
          <cell r="BC157">
            <v>59311</v>
          </cell>
          <cell r="BD157">
            <v>158</v>
          </cell>
          <cell r="BE157">
            <v>128</v>
          </cell>
          <cell r="BF157">
            <v>1836</v>
          </cell>
          <cell r="BG157">
            <v>2193</v>
          </cell>
          <cell r="BH157">
            <v>0</v>
          </cell>
          <cell r="BI157">
            <v>1290577</v>
          </cell>
          <cell r="BJ157">
            <v>835669.58</v>
          </cell>
          <cell r="BK157">
            <v>1911850.58</v>
          </cell>
          <cell r="BL157">
            <v>809038</v>
          </cell>
          <cell r="BM157">
            <v>287965.42</v>
          </cell>
          <cell r="BN157">
            <v>943914.41999999993</v>
          </cell>
          <cell r="BO157">
            <v>0</v>
          </cell>
          <cell r="BP157">
            <v>0</v>
          </cell>
          <cell r="BQ157">
            <v>0</v>
          </cell>
          <cell r="BR157">
            <v>1781</v>
          </cell>
          <cell r="BS157">
            <v>13796</v>
          </cell>
          <cell r="BT157">
            <v>612</v>
          </cell>
          <cell r="BU157">
            <v>3072</v>
          </cell>
          <cell r="BV157">
            <v>2067678</v>
          </cell>
          <cell r="BW157">
            <v>2439282</v>
          </cell>
          <cell r="BX157">
            <v>13468</v>
          </cell>
          <cell r="BY157">
            <v>44407</v>
          </cell>
          <cell r="BZ157">
            <v>2739088</v>
          </cell>
          <cell r="CA157">
            <v>3987084</v>
          </cell>
          <cell r="CB157" t="str">
            <v>YES</v>
          </cell>
          <cell r="CC157">
            <v>1</v>
          </cell>
          <cell r="CD157">
            <v>2</v>
          </cell>
          <cell r="CE157">
            <v>2</v>
          </cell>
        </row>
        <row r="158">
          <cell r="A158" t="str">
            <v>6767502</v>
          </cell>
          <cell r="B158" t="str">
            <v>Paulding County Hospital</v>
          </cell>
          <cell r="C158">
            <v>41275</v>
          </cell>
          <cell r="D158">
            <v>41639</v>
          </cell>
          <cell r="E158">
            <v>0</v>
          </cell>
          <cell r="F158">
            <v>0</v>
          </cell>
          <cell r="G158">
            <v>250834</v>
          </cell>
          <cell r="H158">
            <v>0</v>
          </cell>
          <cell r="I158">
            <v>741374</v>
          </cell>
          <cell r="J158">
            <v>0</v>
          </cell>
          <cell r="K158">
            <v>15584344</v>
          </cell>
          <cell r="L158">
            <v>3726983</v>
          </cell>
          <cell r="M158">
            <v>9166094</v>
          </cell>
          <cell r="N158">
            <v>1242</v>
          </cell>
          <cell r="O158">
            <v>10</v>
          </cell>
          <cell r="P158">
            <v>286</v>
          </cell>
          <cell r="Q158">
            <v>4</v>
          </cell>
          <cell r="R158">
            <v>26095</v>
          </cell>
          <cell r="S158">
            <v>3417</v>
          </cell>
          <cell r="T158">
            <v>29762</v>
          </cell>
          <cell r="U158">
            <v>132639</v>
          </cell>
          <cell r="V158">
            <v>112693</v>
          </cell>
          <cell r="W158">
            <v>1737750</v>
          </cell>
          <cell r="X158">
            <v>1</v>
          </cell>
          <cell r="Y158">
            <v>23</v>
          </cell>
          <cell r="Z158">
            <v>60</v>
          </cell>
          <cell r="AA158">
            <v>1526</v>
          </cell>
          <cell r="AB158">
            <v>6535</v>
          </cell>
          <cell r="AC158">
            <v>26431</v>
          </cell>
          <cell r="AD158">
            <v>279062</v>
          </cell>
          <cell r="AE158">
            <v>514414</v>
          </cell>
          <cell r="AF158">
            <v>2</v>
          </cell>
          <cell r="AG158">
            <v>5</v>
          </cell>
          <cell r="AH158">
            <v>146</v>
          </cell>
          <cell r="AI158">
            <v>547</v>
          </cell>
          <cell r="AJ158">
            <v>25219</v>
          </cell>
          <cell r="AK158">
            <v>28967</v>
          </cell>
          <cell r="AL158">
            <v>21679</v>
          </cell>
          <cell r="AM158">
            <v>-63824</v>
          </cell>
          <cell r="AN158">
            <v>4707</v>
          </cell>
          <cell r="AO158">
            <v>14810</v>
          </cell>
          <cell r="AP158">
            <v>94191</v>
          </cell>
          <cell r="AQ158">
            <v>208207</v>
          </cell>
          <cell r="AR158">
            <v>0</v>
          </cell>
          <cell r="AS158">
            <v>82885</v>
          </cell>
          <cell r="AT158">
            <v>25825</v>
          </cell>
          <cell r="AU158">
            <v>817210</v>
          </cell>
          <cell r="AV158">
            <v>1</v>
          </cell>
          <cell r="AW158">
            <v>21</v>
          </cell>
          <cell r="AX158">
            <v>41</v>
          </cell>
          <cell r="AY158">
            <v>790</v>
          </cell>
          <cell r="AZ158">
            <v>0</v>
          </cell>
          <cell r="BA158">
            <v>3779</v>
          </cell>
          <cell r="BB158">
            <v>20550</v>
          </cell>
          <cell r="BC158">
            <v>37933</v>
          </cell>
          <cell r="BD158">
            <v>2</v>
          </cell>
          <cell r="BE158">
            <v>5</v>
          </cell>
          <cell r="BF158">
            <v>70</v>
          </cell>
          <cell r="BG158">
            <v>380</v>
          </cell>
          <cell r="BH158">
            <v>0</v>
          </cell>
          <cell r="BI158">
            <v>19878</v>
          </cell>
          <cell r="BJ158">
            <v>8919.09</v>
          </cell>
          <cell r="BK158">
            <v>20895.09</v>
          </cell>
          <cell r="BL158">
            <v>156216</v>
          </cell>
          <cell r="BM158">
            <v>192034.94</v>
          </cell>
          <cell r="BN158">
            <v>277997.94</v>
          </cell>
          <cell r="BO158">
            <v>0</v>
          </cell>
          <cell r="BP158">
            <v>0</v>
          </cell>
          <cell r="BQ158">
            <v>0</v>
          </cell>
          <cell r="BR158">
            <v>11</v>
          </cell>
          <cell r="BS158">
            <v>547</v>
          </cell>
          <cell r="BT158">
            <v>3</v>
          </cell>
          <cell r="BU158">
            <v>183</v>
          </cell>
          <cell r="BV158">
            <v>11157.05</v>
          </cell>
          <cell r="BW158">
            <v>61411</v>
          </cell>
          <cell r="BX158">
            <v>6038</v>
          </cell>
          <cell r="BY158">
            <v>13804</v>
          </cell>
          <cell r="BZ158">
            <v>613784</v>
          </cell>
          <cell r="CA158">
            <v>878661</v>
          </cell>
          <cell r="CB158" t="str">
            <v>YES</v>
          </cell>
          <cell r="CC158">
            <v>1</v>
          </cell>
          <cell r="CD158">
            <v>2</v>
          </cell>
          <cell r="CE158">
            <v>2</v>
          </cell>
        </row>
        <row r="159">
          <cell r="A159" t="str">
            <v>0150287</v>
          </cell>
          <cell r="B159" t="str">
            <v>Pauline Warfield</v>
          </cell>
          <cell r="C159">
            <v>41456</v>
          </cell>
          <cell r="D159">
            <v>41820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38570986</v>
          </cell>
          <cell r="L159">
            <v>38570986</v>
          </cell>
          <cell r="M159">
            <v>0</v>
          </cell>
          <cell r="N159">
            <v>94526</v>
          </cell>
          <cell r="O159">
            <v>375</v>
          </cell>
          <cell r="P159">
            <v>749</v>
          </cell>
          <cell r="Q159">
            <v>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153017</v>
          </cell>
          <cell r="BJ159">
            <v>217678.21</v>
          </cell>
          <cell r="BK159">
            <v>253333.21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 t="str">
            <v>NO</v>
          </cell>
          <cell r="CC159">
            <v>0</v>
          </cell>
          <cell r="CD159">
            <v>0</v>
          </cell>
          <cell r="CE159">
            <v>0</v>
          </cell>
        </row>
        <row r="160">
          <cell r="A160" t="str">
            <v>6942509</v>
          </cell>
          <cell r="B160" t="str">
            <v>Pike Community Hospital</v>
          </cell>
          <cell r="C160">
            <v>41275</v>
          </cell>
          <cell r="D160">
            <v>41639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17508327</v>
          </cell>
          <cell r="L160">
            <v>6215252</v>
          </cell>
          <cell r="M160">
            <v>9570416</v>
          </cell>
          <cell r="N160">
            <v>2546</v>
          </cell>
          <cell r="O160">
            <v>104</v>
          </cell>
          <cell r="P160">
            <v>638</v>
          </cell>
          <cell r="Q160">
            <v>34</v>
          </cell>
          <cell r="R160">
            <v>31337</v>
          </cell>
          <cell r="S160">
            <v>2109</v>
          </cell>
          <cell r="T160">
            <v>0</v>
          </cell>
          <cell r="U160">
            <v>52123</v>
          </cell>
          <cell r="V160">
            <v>21497</v>
          </cell>
          <cell r="W160">
            <v>723318</v>
          </cell>
          <cell r="X160">
            <v>0</v>
          </cell>
          <cell r="Y160">
            <v>6</v>
          </cell>
          <cell r="Z160">
            <v>17</v>
          </cell>
          <cell r="AA160">
            <v>601</v>
          </cell>
          <cell r="AB160">
            <v>82007</v>
          </cell>
          <cell r="AC160">
            <v>140384</v>
          </cell>
          <cell r="AD160">
            <v>438817</v>
          </cell>
          <cell r="AE160">
            <v>1583309</v>
          </cell>
          <cell r="AF160">
            <v>7</v>
          </cell>
          <cell r="AG160">
            <v>13</v>
          </cell>
          <cell r="AH160">
            <v>351</v>
          </cell>
          <cell r="AI160">
            <v>1449</v>
          </cell>
          <cell r="AJ160">
            <v>0</v>
          </cell>
          <cell r="AK160">
            <v>-8666</v>
          </cell>
          <cell r="AL160">
            <v>-7367</v>
          </cell>
          <cell r="AM160">
            <v>-24612</v>
          </cell>
          <cell r="AN160">
            <v>56152</v>
          </cell>
          <cell r="AO160">
            <v>87183</v>
          </cell>
          <cell r="AP160">
            <v>183034</v>
          </cell>
          <cell r="AQ160">
            <v>649674</v>
          </cell>
          <cell r="AR160">
            <v>0</v>
          </cell>
          <cell r="AS160">
            <v>45105</v>
          </cell>
          <cell r="AT160">
            <v>16095</v>
          </cell>
          <cell r="AU160">
            <v>352783</v>
          </cell>
          <cell r="AV160">
            <v>0</v>
          </cell>
          <cell r="AW160">
            <v>5</v>
          </cell>
          <cell r="AX160">
            <v>13</v>
          </cell>
          <cell r="AY160">
            <v>508</v>
          </cell>
          <cell r="AZ160">
            <v>0</v>
          </cell>
          <cell r="BA160">
            <v>4772</v>
          </cell>
          <cell r="BB160">
            <v>0</v>
          </cell>
          <cell r="BC160">
            <v>13000</v>
          </cell>
          <cell r="BD160">
            <v>6</v>
          </cell>
          <cell r="BE160">
            <v>13</v>
          </cell>
          <cell r="BF160">
            <v>211</v>
          </cell>
          <cell r="BG160">
            <v>1145</v>
          </cell>
          <cell r="BH160">
            <v>0</v>
          </cell>
          <cell r="BI160">
            <v>287676</v>
          </cell>
          <cell r="BJ160">
            <v>273899</v>
          </cell>
          <cell r="BK160">
            <v>392383</v>
          </cell>
          <cell r="BL160">
            <v>535619</v>
          </cell>
          <cell r="BM160">
            <v>260392</v>
          </cell>
          <cell r="BN160">
            <v>496790</v>
          </cell>
          <cell r="BO160">
            <v>0</v>
          </cell>
          <cell r="BP160">
            <v>0</v>
          </cell>
          <cell r="BQ160">
            <v>0</v>
          </cell>
          <cell r="BR160">
            <v>186</v>
          </cell>
          <cell r="BS160">
            <v>490</v>
          </cell>
          <cell r="BT160">
            <v>52</v>
          </cell>
          <cell r="BU160">
            <v>146</v>
          </cell>
          <cell r="BV160">
            <v>191174.77</v>
          </cell>
          <cell r="BW160">
            <v>523340</v>
          </cell>
          <cell r="BX160">
            <v>8899</v>
          </cell>
          <cell r="BY160">
            <v>11008</v>
          </cell>
          <cell r="BZ160">
            <v>1235632</v>
          </cell>
          <cell r="CA160">
            <v>2602805</v>
          </cell>
          <cell r="CB160" t="str">
            <v>YES</v>
          </cell>
          <cell r="CC160">
            <v>1</v>
          </cell>
          <cell r="CD160">
            <v>2</v>
          </cell>
          <cell r="CE160">
            <v>2</v>
          </cell>
        </row>
        <row r="161">
          <cell r="A161" t="str">
            <v>0088990</v>
          </cell>
          <cell r="B161" t="str">
            <v>Pomegranate Health Systems</v>
          </cell>
          <cell r="C161">
            <v>41443</v>
          </cell>
          <cell r="D161">
            <v>41639</v>
          </cell>
          <cell r="E161">
            <v>4408789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5813802</v>
          </cell>
          <cell r="L161">
            <v>1405013</v>
          </cell>
          <cell r="M161">
            <v>0</v>
          </cell>
          <cell r="N161">
            <v>1795</v>
          </cell>
          <cell r="O161">
            <v>935</v>
          </cell>
          <cell r="P161">
            <v>317</v>
          </cell>
          <cell r="Q161">
            <v>183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731862</v>
          </cell>
          <cell r="BJ161">
            <v>0</v>
          </cell>
          <cell r="BK161">
            <v>669046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 t="str">
            <v>YES</v>
          </cell>
          <cell r="CC161">
            <v>2</v>
          </cell>
          <cell r="CD161">
            <v>1</v>
          </cell>
          <cell r="CE161">
            <v>1</v>
          </cell>
        </row>
        <row r="162">
          <cell r="A162" t="str">
            <v>6999664</v>
          </cell>
          <cell r="B162" t="str">
            <v>Pomerene Hospital</v>
          </cell>
          <cell r="C162">
            <v>41275</v>
          </cell>
          <cell r="D162">
            <v>41639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23931665</v>
          </cell>
          <cell r="L162">
            <v>11713591</v>
          </cell>
          <cell r="M162">
            <v>9564066</v>
          </cell>
          <cell r="N162">
            <v>4478</v>
          </cell>
          <cell r="O162">
            <v>108</v>
          </cell>
          <cell r="P162">
            <v>1991</v>
          </cell>
          <cell r="Q162">
            <v>36</v>
          </cell>
          <cell r="R162">
            <v>38434</v>
          </cell>
          <cell r="S162">
            <v>1120</v>
          </cell>
          <cell r="T162">
            <v>139185.95000000001</v>
          </cell>
          <cell r="U162">
            <v>887275</v>
          </cell>
          <cell r="V162">
            <v>207854.06</v>
          </cell>
          <cell r="W162">
            <v>2558169</v>
          </cell>
          <cell r="X162">
            <v>9</v>
          </cell>
          <cell r="Y162">
            <v>79</v>
          </cell>
          <cell r="Z162">
            <v>148</v>
          </cell>
          <cell r="AA162">
            <v>1767</v>
          </cell>
          <cell r="AB162">
            <v>421643.1</v>
          </cell>
          <cell r="AC162">
            <v>4067145</v>
          </cell>
          <cell r="AD162">
            <v>643209.83000000007</v>
          </cell>
          <cell r="AE162">
            <v>5942770.9999999991</v>
          </cell>
          <cell r="AF162">
            <v>34</v>
          </cell>
          <cell r="AG162">
            <v>765</v>
          </cell>
          <cell r="AH162">
            <v>416</v>
          </cell>
          <cell r="AI162">
            <v>5080</v>
          </cell>
          <cell r="AJ162">
            <v>33856</v>
          </cell>
          <cell r="AK162">
            <v>204585</v>
          </cell>
          <cell r="AL162">
            <v>-4332</v>
          </cell>
          <cell r="AM162">
            <v>-293749</v>
          </cell>
          <cell r="AN162">
            <v>277067</v>
          </cell>
          <cell r="AO162">
            <v>651932</v>
          </cell>
          <cell r="AP162">
            <v>172702</v>
          </cell>
          <cell r="AQ162">
            <v>-905017</v>
          </cell>
          <cell r="AR162">
            <v>52308</v>
          </cell>
          <cell r="AS162">
            <v>456919</v>
          </cell>
          <cell r="AT162">
            <v>69554</v>
          </cell>
          <cell r="AU162">
            <v>1024298</v>
          </cell>
          <cell r="AV162">
            <v>5</v>
          </cell>
          <cell r="AW162">
            <v>50</v>
          </cell>
          <cell r="AX162">
            <v>45</v>
          </cell>
          <cell r="AY162">
            <v>1026</v>
          </cell>
          <cell r="AZ162">
            <v>0</v>
          </cell>
          <cell r="BA162">
            <v>2319993</v>
          </cell>
          <cell r="BB162">
            <v>0</v>
          </cell>
          <cell r="BC162">
            <v>2621638</v>
          </cell>
          <cell r="BD162">
            <v>22</v>
          </cell>
          <cell r="BE162">
            <v>595</v>
          </cell>
          <cell r="BF162">
            <v>158</v>
          </cell>
          <cell r="BG162">
            <v>2975</v>
          </cell>
          <cell r="BH162">
            <v>0</v>
          </cell>
          <cell r="BI162">
            <v>262375</v>
          </cell>
          <cell r="BJ162">
            <v>138335</v>
          </cell>
          <cell r="BK162">
            <v>358248</v>
          </cell>
          <cell r="BL162">
            <v>261743</v>
          </cell>
          <cell r="BM162">
            <v>304856</v>
          </cell>
          <cell r="BN162">
            <v>524350</v>
          </cell>
          <cell r="BO162">
            <v>0</v>
          </cell>
          <cell r="BP162">
            <v>0</v>
          </cell>
          <cell r="BQ162">
            <v>0</v>
          </cell>
          <cell r="BR162">
            <v>271</v>
          </cell>
          <cell r="BS162">
            <v>892</v>
          </cell>
          <cell r="BT162">
            <v>134</v>
          </cell>
          <cell r="BU162">
            <v>337</v>
          </cell>
          <cell r="BV162">
            <v>446904</v>
          </cell>
          <cell r="BW162">
            <v>548232</v>
          </cell>
          <cell r="BX162">
            <v>4190</v>
          </cell>
          <cell r="BY162">
            <v>8891</v>
          </cell>
          <cell r="BZ162">
            <v>950540</v>
          </cell>
          <cell r="CA162">
            <v>1124318</v>
          </cell>
          <cell r="CB162" t="str">
            <v>YES</v>
          </cell>
          <cell r="CC162">
            <v>1</v>
          </cell>
          <cell r="CD162">
            <v>2</v>
          </cell>
          <cell r="CE162">
            <v>2</v>
          </cell>
        </row>
        <row r="163">
          <cell r="A163" t="str">
            <v>2663532</v>
          </cell>
          <cell r="B163" t="str">
            <v>Regency Hospital of Cincinnati</v>
          </cell>
          <cell r="C163">
            <v>41153</v>
          </cell>
          <cell r="D163">
            <v>41517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10381592</v>
          </cell>
          <cell r="L163">
            <v>10381594</v>
          </cell>
          <cell r="M163">
            <v>0</v>
          </cell>
          <cell r="N163">
            <v>5108</v>
          </cell>
          <cell r="O163">
            <v>805</v>
          </cell>
          <cell r="P163">
            <v>186</v>
          </cell>
          <cell r="Q163">
            <v>25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1544320</v>
          </cell>
          <cell r="BJ163">
            <v>720713</v>
          </cell>
          <cell r="BK163">
            <v>1965531</v>
          </cell>
          <cell r="BL163">
            <v>0</v>
          </cell>
          <cell r="BM163">
            <v>0</v>
          </cell>
          <cell r="BN163">
            <v>0</v>
          </cell>
          <cell r="BO163">
            <v>421211</v>
          </cell>
          <cell r="BP163">
            <v>0</v>
          </cell>
          <cell r="BQ163">
            <v>0</v>
          </cell>
          <cell r="BR163">
            <v>238</v>
          </cell>
          <cell r="BS163">
            <v>238</v>
          </cell>
          <cell r="BT163">
            <v>11</v>
          </cell>
          <cell r="BU163">
            <v>11</v>
          </cell>
          <cell r="BV163">
            <v>449718.66</v>
          </cell>
          <cell r="BW163">
            <v>483504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 t="str">
            <v>NO</v>
          </cell>
          <cell r="CC163">
            <v>2</v>
          </cell>
          <cell r="CD163">
            <v>2</v>
          </cell>
          <cell r="CE163">
            <v>3</v>
          </cell>
        </row>
        <row r="164">
          <cell r="A164" t="str">
            <v>2865225</v>
          </cell>
          <cell r="B164" t="str">
            <v>Regency Hospital of Columbus</v>
          </cell>
          <cell r="C164">
            <v>41456</v>
          </cell>
          <cell r="D164">
            <v>41820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16218464</v>
          </cell>
          <cell r="L164">
            <v>16218466</v>
          </cell>
          <cell r="M164">
            <v>0</v>
          </cell>
          <cell r="N164">
            <v>10714</v>
          </cell>
          <cell r="O164">
            <v>2124</v>
          </cell>
          <cell r="P164">
            <v>398</v>
          </cell>
          <cell r="Q164">
            <v>68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3065721</v>
          </cell>
          <cell r="BJ164">
            <v>730183</v>
          </cell>
          <cell r="BK164">
            <v>3697729</v>
          </cell>
          <cell r="BL164">
            <v>0</v>
          </cell>
          <cell r="BM164">
            <v>0</v>
          </cell>
          <cell r="BN164">
            <v>0</v>
          </cell>
          <cell r="BO164">
            <v>632008</v>
          </cell>
          <cell r="BP164">
            <v>0</v>
          </cell>
          <cell r="BQ164">
            <v>0</v>
          </cell>
          <cell r="BR164">
            <v>853</v>
          </cell>
          <cell r="BS164">
            <v>853</v>
          </cell>
          <cell r="BT164">
            <v>39</v>
          </cell>
          <cell r="BU164">
            <v>39</v>
          </cell>
          <cell r="BV164">
            <v>1269314</v>
          </cell>
          <cell r="BW164">
            <v>1254627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 t="str">
            <v>NO</v>
          </cell>
          <cell r="CC164">
            <v>2</v>
          </cell>
          <cell r="CD164">
            <v>2</v>
          </cell>
          <cell r="CE164">
            <v>3</v>
          </cell>
        </row>
        <row r="165">
          <cell r="A165" t="str">
            <v>3131800</v>
          </cell>
          <cell r="B165" t="str">
            <v>Regency Hospital of North Central Ohio</v>
          </cell>
          <cell r="C165">
            <v>41153</v>
          </cell>
          <cell r="D165">
            <v>41517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43002677</v>
          </cell>
          <cell r="L165">
            <v>43002678</v>
          </cell>
          <cell r="M165">
            <v>0</v>
          </cell>
          <cell r="N165">
            <v>31535</v>
          </cell>
          <cell r="O165">
            <v>3600</v>
          </cell>
          <cell r="P165">
            <v>1170</v>
          </cell>
          <cell r="Q165">
            <v>110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4816550</v>
          </cell>
          <cell r="BJ165">
            <v>1666319</v>
          </cell>
          <cell r="BK165">
            <v>7443355</v>
          </cell>
          <cell r="BL165">
            <v>0</v>
          </cell>
          <cell r="BM165">
            <v>0</v>
          </cell>
          <cell r="BN165">
            <v>0</v>
          </cell>
          <cell r="BO165">
            <v>2626805</v>
          </cell>
          <cell r="BP165">
            <v>0</v>
          </cell>
          <cell r="BQ165">
            <v>0</v>
          </cell>
          <cell r="BR165">
            <v>1195</v>
          </cell>
          <cell r="BS165">
            <v>1195</v>
          </cell>
          <cell r="BT165">
            <v>46</v>
          </cell>
          <cell r="BU165">
            <v>46</v>
          </cell>
          <cell r="BV165">
            <v>2363225.2799999998</v>
          </cell>
          <cell r="BW165">
            <v>1666828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 t="str">
            <v>NO</v>
          </cell>
          <cell r="CC165">
            <v>2</v>
          </cell>
          <cell r="CD165">
            <v>2</v>
          </cell>
          <cell r="CE165">
            <v>3</v>
          </cell>
        </row>
        <row r="166">
          <cell r="A166" t="str">
            <v>2865154</v>
          </cell>
          <cell r="B166" t="str">
            <v>Regency Hospital of Toledo</v>
          </cell>
          <cell r="C166">
            <v>41275</v>
          </cell>
          <cell r="D166">
            <v>41639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17474591</v>
          </cell>
          <cell r="L166">
            <v>17474612</v>
          </cell>
          <cell r="M166">
            <v>0</v>
          </cell>
          <cell r="N166">
            <v>12687</v>
          </cell>
          <cell r="O166">
            <v>1000</v>
          </cell>
          <cell r="P166">
            <v>512</v>
          </cell>
          <cell r="Q166">
            <v>37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1382221</v>
          </cell>
          <cell r="BJ166">
            <v>437322</v>
          </cell>
          <cell r="BK166">
            <v>2331777</v>
          </cell>
          <cell r="BL166">
            <v>0</v>
          </cell>
          <cell r="BM166">
            <v>0</v>
          </cell>
          <cell r="BN166">
            <v>0</v>
          </cell>
          <cell r="BO166">
            <v>949556</v>
          </cell>
          <cell r="BP166">
            <v>0</v>
          </cell>
          <cell r="BQ166">
            <v>0</v>
          </cell>
          <cell r="BR166">
            <v>619</v>
          </cell>
          <cell r="BS166">
            <v>619</v>
          </cell>
          <cell r="BT166">
            <v>29</v>
          </cell>
          <cell r="BU166">
            <v>29</v>
          </cell>
          <cell r="BV166">
            <v>994770.29</v>
          </cell>
          <cell r="BW166">
            <v>853175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 t="str">
            <v>NO</v>
          </cell>
          <cell r="CC166">
            <v>2</v>
          </cell>
          <cell r="CD166">
            <v>2</v>
          </cell>
          <cell r="CE166">
            <v>3</v>
          </cell>
        </row>
        <row r="167">
          <cell r="A167" t="str">
            <v>3003930</v>
          </cell>
          <cell r="B167" t="str">
            <v>Reliant Rehabilitation Hospital</v>
          </cell>
          <cell r="C167">
            <v>41275</v>
          </cell>
          <cell r="D167">
            <v>41639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6542901</v>
          </cell>
          <cell r="L167">
            <v>6542902</v>
          </cell>
          <cell r="M167">
            <v>0</v>
          </cell>
          <cell r="N167">
            <v>5701</v>
          </cell>
          <cell r="O167">
            <v>293</v>
          </cell>
          <cell r="P167">
            <v>503</v>
          </cell>
          <cell r="Q167">
            <v>20</v>
          </cell>
          <cell r="R167">
            <v>0</v>
          </cell>
          <cell r="S167">
            <v>0</v>
          </cell>
          <cell r="T167">
            <v>50012</v>
          </cell>
          <cell r="U167">
            <v>497915</v>
          </cell>
          <cell r="V167">
            <v>0</v>
          </cell>
          <cell r="W167">
            <v>0</v>
          </cell>
          <cell r="X167">
            <v>2</v>
          </cell>
          <cell r="Y167">
            <v>22</v>
          </cell>
          <cell r="Z167">
            <v>0</v>
          </cell>
          <cell r="AA167">
            <v>0</v>
          </cell>
          <cell r="AB167">
            <v>6618</v>
          </cell>
          <cell r="AC167">
            <v>63838</v>
          </cell>
          <cell r="AD167">
            <v>0</v>
          </cell>
          <cell r="AE167">
            <v>0</v>
          </cell>
          <cell r="AF167">
            <v>1</v>
          </cell>
          <cell r="AG167">
            <v>2</v>
          </cell>
          <cell r="AH167">
            <v>0</v>
          </cell>
          <cell r="AI167">
            <v>0</v>
          </cell>
          <cell r="AJ167">
            <v>11443</v>
          </cell>
          <cell r="AK167">
            <v>70171</v>
          </cell>
          <cell r="AL167">
            <v>0</v>
          </cell>
          <cell r="AM167">
            <v>0</v>
          </cell>
          <cell r="AN167">
            <v>4485</v>
          </cell>
          <cell r="AO167">
            <v>42879</v>
          </cell>
          <cell r="AP167">
            <v>0</v>
          </cell>
          <cell r="AQ167">
            <v>0</v>
          </cell>
          <cell r="AR167">
            <v>19671</v>
          </cell>
          <cell r="AS167">
            <v>234438</v>
          </cell>
          <cell r="AT167">
            <v>0</v>
          </cell>
          <cell r="AU167">
            <v>0</v>
          </cell>
          <cell r="AV167">
            <v>2</v>
          </cell>
          <cell r="AW167">
            <v>22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1</v>
          </cell>
          <cell r="BE167">
            <v>2</v>
          </cell>
          <cell r="BF167">
            <v>0</v>
          </cell>
          <cell r="BG167">
            <v>0</v>
          </cell>
          <cell r="BH167">
            <v>0</v>
          </cell>
          <cell r="BI167">
            <v>322466</v>
          </cell>
          <cell r="BJ167">
            <v>87684</v>
          </cell>
          <cell r="BK167">
            <v>405049</v>
          </cell>
          <cell r="BL167">
            <v>0</v>
          </cell>
          <cell r="BM167">
            <v>2979</v>
          </cell>
          <cell r="BN167">
            <v>2979</v>
          </cell>
          <cell r="BO167">
            <v>85562</v>
          </cell>
          <cell r="BP167">
            <v>0</v>
          </cell>
          <cell r="BQ167">
            <v>0</v>
          </cell>
          <cell r="BR167">
            <v>255</v>
          </cell>
          <cell r="BS167">
            <v>1123</v>
          </cell>
          <cell r="BT167">
            <v>19</v>
          </cell>
          <cell r="BU167">
            <v>89</v>
          </cell>
          <cell r="BV167">
            <v>252848.65</v>
          </cell>
          <cell r="BW167">
            <v>299482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 t="str">
            <v>NO</v>
          </cell>
          <cell r="CC167">
            <v>2</v>
          </cell>
          <cell r="CD167">
            <v>2</v>
          </cell>
          <cell r="CE167">
            <v>3</v>
          </cell>
        </row>
        <row r="168">
          <cell r="A168" t="str">
            <v>0075612</v>
          </cell>
          <cell r="B168" t="str">
            <v>Ridgeview Hospital</v>
          </cell>
          <cell r="C168">
            <v>41173</v>
          </cell>
          <cell r="D168">
            <v>41547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4219950</v>
          </cell>
          <cell r="L168">
            <v>4219954</v>
          </cell>
          <cell r="M168">
            <v>0</v>
          </cell>
          <cell r="N168">
            <v>9425</v>
          </cell>
          <cell r="O168">
            <v>0</v>
          </cell>
          <cell r="P168">
            <v>452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 t="str">
            <v>YES</v>
          </cell>
          <cell r="CC168">
            <v>2</v>
          </cell>
          <cell r="CD168">
            <v>2</v>
          </cell>
          <cell r="CE168">
            <v>1</v>
          </cell>
        </row>
        <row r="169">
          <cell r="A169" t="str">
            <v>7392469</v>
          </cell>
          <cell r="B169" t="str">
            <v>Riverside Methodist Hospital</v>
          </cell>
          <cell r="C169">
            <v>41456</v>
          </cell>
          <cell r="D169">
            <v>41820</v>
          </cell>
          <cell r="E169">
            <v>0</v>
          </cell>
          <cell r="F169">
            <v>33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808793192</v>
          </cell>
          <cell r="L169">
            <v>513015286</v>
          </cell>
          <cell r="M169">
            <v>251861941</v>
          </cell>
          <cell r="N169">
            <v>209182</v>
          </cell>
          <cell r="O169">
            <v>14492</v>
          </cell>
          <cell r="P169">
            <v>49104</v>
          </cell>
          <cell r="Q169">
            <v>2939</v>
          </cell>
          <cell r="R169">
            <v>1055477</v>
          </cell>
          <cell r="S169">
            <v>19772</v>
          </cell>
          <cell r="T169">
            <v>9369072.2300000004</v>
          </cell>
          <cell r="U169">
            <v>178432176.75</v>
          </cell>
          <cell r="V169">
            <v>5308959.9399999995</v>
          </cell>
          <cell r="W169">
            <v>130045969.48</v>
          </cell>
          <cell r="X169">
            <v>215</v>
          </cell>
          <cell r="Y169">
            <v>4890</v>
          </cell>
          <cell r="Z169">
            <v>1112</v>
          </cell>
          <cell r="AA169">
            <v>37450</v>
          </cell>
          <cell r="AB169">
            <v>25665233.780000001</v>
          </cell>
          <cell r="AC169">
            <v>40232837.960000001</v>
          </cell>
          <cell r="AD169">
            <v>25240735.609999999</v>
          </cell>
          <cell r="AE169">
            <v>47598874.359999999</v>
          </cell>
          <cell r="AF169">
            <v>815</v>
          </cell>
          <cell r="AG169">
            <v>1243</v>
          </cell>
          <cell r="AH169">
            <v>11810</v>
          </cell>
          <cell r="AI169">
            <v>23743</v>
          </cell>
          <cell r="AJ169">
            <v>-331606</v>
          </cell>
          <cell r="AK169">
            <v>-19613705</v>
          </cell>
          <cell r="AL169">
            <v>-576542</v>
          </cell>
          <cell r="AM169">
            <v>-21770696</v>
          </cell>
          <cell r="AN169">
            <v>6931909</v>
          </cell>
          <cell r="AO169">
            <v>10228342</v>
          </cell>
          <cell r="AP169">
            <v>5112258</v>
          </cell>
          <cell r="AQ169">
            <v>8913688</v>
          </cell>
          <cell r="AR169">
            <v>2883803</v>
          </cell>
          <cell r="AS169">
            <v>68533898</v>
          </cell>
          <cell r="AT169">
            <v>1729666</v>
          </cell>
          <cell r="AU169">
            <v>50658460</v>
          </cell>
          <cell r="AV169">
            <v>182</v>
          </cell>
          <cell r="AW169">
            <v>3784</v>
          </cell>
          <cell r="AX169">
            <v>678</v>
          </cell>
          <cell r="AY169">
            <v>25391</v>
          </cell>
          <cell r="AZ169">
            <v>-7093</v>
          </cell>
          <cell r="BA169">
            <v>426392</v>
          </cell>
          <cell r="BB169">
            <v>8661</v>
          </cell>
          <cell r="BC169">
            <v>857753</v>
          </cell>
          <cell r="BD169">
            <v>584</v>
          </cell>
          <cell r="BE169">
            <v>759</v>
          </cell>
          <cell r="BF169">
            <v>5026</v>
          </cell>
          <cell r="BG169">
            <v>13133</v>
          </cell>
          <cell r="BH169">
            <v>0</v>
          </cell>
          <cell r="BI169">
            <v>33395453</v>
          </cell>
          <cell r="BJ169">
            <v>12459010</v>
          </cell>
          <cell r="BK169">
            <v>36711430</v>
          </cell>
          <cell r="BL169">
            <v>8051941</v>
          </cell>
          <cell r="BM169">
            <v>1676387</v>
          </cell>
          <cell r="BN169">
            <v>6402921</v>
          </cell>
          <cell r="BO169">
            <v>0</v>
          </cell>
          <cell r="BP169">
            <v>0</v>
          </cell>
          <cell r="BQ169">
            <v>0</v>
          </cell>
          <cell r="BR169">
            <v>21710</v>
          </cell>
          <cell r="BS169">
            <v>115058</v>
          </cell>
          <cell r="BT169">
            <v>5684</v>
          </cell>
          <cell r="BU169">
            <v>30748</v>
          </cell>
          <cell r="BV169">
            <v>37301456.630000003</v>
          </cell>
          <cell r="BW169">
            <v>45433804</v>
          </cell>
          <cell r="BX169">
            <v>75380</v>
          </cell>
          <cell r="BY169">
            <v>758763</v>
          </cell>
          <cell r="BZ169">
            <v>19128080</v>
          </cell>
          <cell r="CA169">
            <v>22766687</v>
          </cell>
          <cell r="CB169" t="str">
            <v>YES</v>
          </cell>
          <cell r="CC169">
            <v>1</v>
          </cell>
          <cell r="CD169">
            <v>2</v>
          </cell>
          <cell r="CE169">
            <v>2</v>
          </cell>
        </row>
        <row r="170">
          <cell r="A170" t="str">
            <v>7428859</v>
          </cell>
          <cell r="B170" t="str">
            <v>Robinson Memorial Hospital</v>
          </cell>
          <cell r="C170">
            <v>41275</v>
          </cell>
          <cell r="D170">
            <v>41639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4568164</v>
          </cell>
          <cell r="J170">
            <v>2998111</v>
          </cell>
          <cell r="K170">
            <v>118704402</v>
          </cell>
          <cell r="L170">
            <v>51489401</v>
          </cell>
          <cell r="M170">
            <v>52760290</v>
          </cell>
          <cell r="N170">
            <v>29687</v>
          </cell>
          <cell r="O170">
            <v>1516</v>
          </cell>
          <cell r="P170">
            <v>6859</v>
          </cell>
          <cell r="Q170">
            <v>400</v>
          </cell>
          <cell r="R170">
            <v>192757</v>
          </cell>
          <cell r="S170">
            <v>5129</v>
          </cell>
          <cell r="T170">
            <v>403988</v>
          </cell>
          <cell r="U170">
            <v>18898629</v>
          </cell>
          <cell r="V170">
            <v>1221170</v>
          </cell>
          <cell r="W170">
            <v>34758983</v>
          </cell>
          <cell r="X170">
            <v>24</v>
          </cell>
          <cell r="Y170">
            <v>877</v>
          </cell>
          <cell r="Z170">
            <v>465</v>
          </cell>
          <cell r="AA170">
            <v>16201</v>
          </cell>
          <cell r="AB170">
            <v>3505174</v>
          </cell>
          <cell r="AC170">
            <v>1716872</v>
          </cell>
          <cell r="AD170">
            <v>7851369</v>
          </cell>
          <cell r="AE170">
            <v>3964264</v>
          </cell>
          <cell r="AF170">
            <v>185</v>
          </cell>
          <cell r="AG170">
            <v>81</v>
          </cell>
          <cell r="AH170">
            <v>3687</v>
          </cell>
          <cell r="AI170">
            <v>2006</v>
          </cell>
          <cell r="AJ170">
            <v>-14385</v>
          </cell>
          <cell r="AK170">
            <v>529064</v>
          </cell>
          <cell r="AL170">
            <v>-28932</v>
          </cell>
          <cell r="AM170">
            <v>-1784782</v>
          </cell>
          <cell r="AN170">
            <v>1092846</v>
          </cell>
          <cell r="AO170">
            <v>515408</v>
          </cell>
          <cell r="AP170">
            <v>1465499</v>
          </cell>
          <cell r="AQ170">
            <v>624617</v>
          </cell>
          <cell r="AR170">
            <v>144271</v>
          </cell>
          <cell r="AS170">
            <v>5655255</v>
          </cell>
          <cell r="AT170">
            <v>288609</v>
          </cell>
          <cell r="AU170">
            <v>8521641</v>
          </cell>
          <cell r="AV170">
            <v>21</v>
          </cell>
          <cell r="AW170">
            <v>789</v>
          </cell>
          <cell r="AX170">
            <v>205</v>
          </cell>
          <cell r="AY170">
            <v>9029</v>
          </cell>
          <cell r="AZ170">
            <v>8517</v>
          </cell>
          <cell r="BA170">
            <v>27821</v>
          </cell>
          <cell r="BB170">
            <v>683</v>
          </cell>
          <cell r="BC170">
            <v>128588</v>
          </cell>
          <cell r="BD170">
            <v>148</v>
          </cell>
          <cell r="BE170">
            <v>72</v>
          </cell>
          <cell r="BF170">
            <v>1696</v>
          </cell>
          <cell r="BG170">
            <v>975</v>
          </cell>
          <cell r="BH170">
            <v>0</v>
          </cell>
          <cell r="BI170">
            <v>2541163</v>
          </cell>
          <cell r="BJ170">
            <v>250427.51</v>
          </cell>
          <cell r="BK170">
            <v>1820213.51</v>
          </cell>
          <cell r="BL170">
            <v>1209094</v>
          </cell>
          <cell r="BM170">
            <v>1043891.97</v>
          </cell>
          <cell r="BN170">
            <v>1821034.97</v>
          </cell>
          <cell r="BO170">
            <v>0</v>
          </cell>
          <cell r="BP170">
            <v>0</v>
          </cell>
          <cell r="BQ170">
            <v>0</v>
          </cell>
          <cell r="BR170">
            <v>1996</v>
          </cell>
          <cell r="BS170">
            <v>9200</v>
          </cell>
          <cell r="BT170">
            <v>807</v>
          </cell>
          <cell r="BU170">
            <v>2346</v>
          </cell>
          <cell r="BV170">
            <v>2908404.55</v>
          </cell>
          <cell r="BW170">
            <v>3222799</v>
          </cell>
          <cell r="BX170">
            <v>21468</v>
          </cell>
          <cell r="BY170">
            <v>54879</v>
          </cell>
          <cell r="BZ170">
            <v>4887377.1500000004</v>
          </cell>
          <cell r="CA170">
            <v>6036340</v>
          </cell>
          <cell r="CB170" t="str">
            <v>YES</v>
          </cell>
          <cell r="CC170">
            <v>1</v>
          </cell>
          <cell r="CD170">
            <v>2</v>
          </cell>
          <cell r="CE170">
            <v>2</v>
          </cell>
        </row>
        <row r="171">
          <cell r="A171" t="str">
            <v>7654408</v>
          </cell>
          <cell r="B171" t="str">
            <v>Salem Community Hospital</v>
          </cell>
          <cell r="C171">
            <v>41456</v>
          </cell>
          <cell r="D171">
            <v>41820</v>
          </cell>
          <cell r="E171">
            <v>2291051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87794546</v>
          </cell>
          <cell r="L171">
            <v>41097690</v>
          </cell>
          <cell r="M171">
            <v>38147099</v>
          </cell>
          <cell r="N171">
            <v>22300</v>
          </cell>
          <cell r="O171">
            <v>740</v>
          </cell>
          <cell r="P171">
            <v>4673</v>
          </cell>
          <cell r="Q171">
            <v>188</v>
          </cell>
          <cell r="R171">
            <v>131309</v>
          </cell>
          <cell r="S171">
            <v>3809</v>
          </cell>
          <cell r="T171">
            <v>743331</v>
          </cell>
          <cell r="U171">
            <v>5383830</v>
          </cell>
          <cell r="V171">
            <v>1154610</v>
          </cell>
          <cell r="W171">
            <v>11269266</v>
          </cell>
          <cell r="X171">
            <v>44</v>
          </cell>
          <cell r="Y171">
            <v>319</v>
          </cell>
          <cell r="Z171">
            <v>550</v>
          </cell>
          <cell r="AA171">
            <v>6832</v>
          </cell>
          <cell r="AB171">
            <v>516637</v>
          </cell>
          <cell r="AC171">
            <v>872301</v>
          </cell>
          <cell r="AD171">
            <v>1358993</v>
          </cell>
          <cell r="AE171">
            <v>3556647</v>
          </cell>
          <cell r="AF171">
            <v>38</v>
          </cell>
          <cell r="AG171">
            <v>70</v>
          </cell>
          <cell r="AH171">
            <v>831</v>
          </cell>
          <cell r="AI171">
            <v>3243</v>
          </cell>
          <cell r="AJ171">
            <v>194029</v>
          </cell>
          <cell r="AK171">
            <v>926486</v>
          </cell>
          <cell r="AL171">
            <v>23316</v>
          </cell>
          <cell r="AM171">
            <v>-2137775</v>
          </cell>
          <cell r="AN171">
            <v>279993</v>
          </cell>
          <cell r="AO171">
            <v>470278</v>
          </cell>
          <cell r="AP171">
            <v>439815</v>
          </cell>
          <cell r="AQ171">
            <v>960978</v>
          </cell>
          <cell r="AR171">
            <v>240206</v>
          </cell>
          <cell r="AS171">
            <v>2151060</v>
          </cell>
          <cell r="AT171">
            <v>372619</v>
          </cell>
          <cell r="AU171">
            <v>5787748</v>
          </cell>
          <cell r="AV171">
            <v>40</v>
          </cell>
          <cell r="AW171">
            <v>289</v>
          </cell>
          <cell r="AX171">
            <v>246</v>
          </cell>
          <cell r="AY171">
            <v>3900</v>
          </cell>
          <cell r="AZ171">
            <v>0</v>
          </cell>
          <cell r="BA171">
            <v>2767</v>
          </cell>
          <cell r="BB171">
            <v>0</v>
          </cell>
          <cell r="BC171">
            <v>137042</v>
          </cell>
          <cell r="BD171">
            <v>37</v>
          </cell>
          <cell r="BE171">
            <v>65</v>
          </cell>
          <cell r="BF171">
            <v>477</v>
          </cell>
          <cell r="BG171">
            <v>2100</v>
          </cell>
          <cell r="BH171">
            <v>0</v>
          </cell>
          <cell r="BI171">
            <v>1488443</v>
          </cell>
          <cell r="BJ171">
            <v>731388</v>
          </cell>
          <cell r="BK171">
            <v>1503880</v>
          </cell>
          <cell r="BL171">
            <v>1146148</v>
          </cell>
          <cell r="BM171">
            <v>492353</v>
          </cell>
          <cell r="BN171">
            <v>1371105</v>
          </cell>
          <cell r="BO171">
            <v>0</v>
          </cell>
          <cell r="BP171">
            <v>0</v>
          </cell>
          <cell r="BQ171">
            <v>0</v>
          </cell>
          <cell r="BR171">
            <v>2058</v>
          </cell>
          <cell r="BS171">
            <v>6513</v>
          </cell>
          <cell r="BT171">
            <v>715</v>
          </cell>
          <cell r="BU171">
            <v>1567</v>
          </cell>
          <cell r="BV171">
            <v>2172302</v>
          </cell>
          <cell r="BW171">
            <v>2965755</v>
          </cell>
          <cell r="BX171">
            <v>17416</v>
          </cell>
          <cell r="BY171">
            <v>41126</v>
          </cell>
          <cell r="BZ171">
            <v>4523065</v>
          </cell>
          <cell r="CA171">
            <v>5534445</v>
          </cell>
          <cell r="CB171" t="str">
            <v>YES</v>
          </cell>
          <cell r="CC171">
            <v>1</v>
          </cell>
          <cell r="CD171">
            <v>3</v>
          </cell>
          <cell r="CE171">
            <v>3</v>
          </cell>
        </row>
        <row r="172">
          <cell r="A172" t="str">
            <v>7664255</v>
          </cell>
          <cell r="B172" t="str">
            <v>Samaritan Regional Health System</v>
          </cell>
          <cell r="C172">
            <v>41275</v>
          </cell>
          <cell r="D172">
            <v>41639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981623</v>
          </cell>
          <cell r="J172">
            <v>0</v>
          </cell>
          <cell r="K172">
            <v>58741390</v>
          </cell>
          <cell r="L172">
            <v>22688512</v>
          </cell>
          <cell r="M172">
            <v>30574181</v>
          </cell>
          <cell r="N172">
            <v>8412</v>
          </cell>
          <cell r="O172">
            <v>228</v>
          </cell>
          <cell r="P172">
            <v>2870</v>
          </cell>
          <cell r="Q172">
            <v>90</v>
          </cell>
          <cell r="R172">
            <v>121043</v>
          </cell>
          <cell r="S172">
            <v>1830</v>
          </cell>
          <cell r="T172">
            <v>122549.27000000002</v>
          </cell>
          <cell r="U172">
            <v>4941403.3599999994</v>
          </cell>
          <cell r="V172">
            <v>500130.74</v>
          </cell>
          <cell r="W172">
            <v>17099934.210000001</v>
          </cell>
          <cell r="X172">
            <v>11</v>
          </cell>
          <cell r="Y172">
            <v>373</v>
          </cell>
          <cell r="Z172">
            <v>313</v>
          </cell>
          <cell r="AA172">
            <v>11093</v>
          </cell>
          <cell r="AB172">
            <v>406577.77999999991</v>
          </cell>
          <cell r="AC172">
            <v>728484.28</v>
          </cell>
          <cell r="AD172">
            <v>1578266.08</v>
          </cell>
          <cell r="AE172">
            <v>4724157.99</v>
          </cell>
          <cell r="AF172">
            <v>49</v>
          </cell>
          <cell r="AG172">
            <v>73</v>
          </cell>
          <cell r="AH172">
            <v>1084</v>
          </cell>
          <cell r="AI172">
            <v>4504</v>
          </cell>
          <cell r="AJ172">
            <v>32525</v>
          </cell>
          <cell r="AK172">
            <v>349105</v>
          </cell>
          <cell r="AL172">
            <v>-30256.489999999991</v>
          </cell>
          <cell r="AM172">
            <v>-3542745</v>
          </cell>
          <cell r="AN172">
            <v>250544</v>
          </cell>
          <cell r="AO172">
            <v>376173</v>
          </cell>
          <cell r="AP172">
            <v>541501</v>
          </cell>
          <cell r="AQ172">
            <v>1243494</v>
          </cell>
          <cell r="AR172">
            <v>41926</v>
          </cell>
          <cell r="AS172">
            <v>2447282</v>
          </cell>
          <cell r="AT172">
            <v>199592.49</v>
          </cell>
          <cell r="AU172">
            <v>9328738</v>
          </cell>
          <cell r="AV172">
            <v>11</v>
          </cell>
          <cell r="AW172">
            <v>349</v>
          </cell>
          <cell r="AX172">
            <v>284</v>
          </cell>
          <cell r="AY172">
            <v>6670</v>
          </cell>
          <cell r="AZ172">
            <v>0</v>
          </cell>
          <cell r="BA172">
            <v>43958</v>
          </cell>
          <cell r="BB172">
            <v>85</v>
          </cell>
          <cell r="BC172">
            <v>299742</v>
          </cell>
          <cell r="BD172">
            <v>46</v>
          </cell>
          <cell r="BE172">
            <v>71</v>
          </cell>
          <cell r="BF172">
            <v>994</v>
          </cell>
          <cell r="BG172">
            <v>2828</v>
          </cell>
          <cell r="BH172">
            <v>0</v>
          </cell>
          <cell r="BI172">
            <v>489573</v>
          </cell>
          <cell r="BJ172">
            <v>281055</v>
          </cell>
          <cell r="BK172">
            <v>555085</v>
          </cell>
          <cell r="BL172">
            <v>504941</v>
          </cell>
          <cell r="BM172">
            <v>251481.92</v>
          </cell>
          <cell r="BN172">
            <v>614527.92000000004</v>
          </cell>
          <cell r="BO172">
            <v>0</v>
          </cell>
          <cell r="BP172">
            <v>0</v>
          </cell>
          <cell r="BQ172">
            <v>0</v>
          </cell>
          <cell r="BR172">
            <v>955</v>
          </cell>
          <cell r="BS172">
            <v>2202</v>
          </cell>
          <cell r="BT172">
            <v>436</v>
          </cell>
          <cell r="BU172">
            <v>895</v>
          </cell>
          <cell r="BV172">
            <v>1326477</v>
          </cell>
          <cell r="BW172">
            <v>2239472</v>
          </cell>
          <cell r="BX172">
            <v>13514</v>
          </cell>
          <cell r="BY172">
            <v>22060</v>
          </cell>
          <cell r="BZ172">
            <v>2788221</v>
          </cell>
          <cell r="CA172">
            <v>3970886</v>
          </cell>
          <cell r="CB172" t="str">
            <v>YES</v>
          </cell>
          <cell r="CC172">
            <v>1</v>
          </cell>
          <cell r="CD172">
            <v>2</v>
          </cell>
          <cell r="CE172">
            <v>2</v>
          </cell>
        </row>
        <row r="173">
          <cell r="A173" t="str">
            <v>7943257</v>
          </cell>
          <cell r="B173" t="str">
            <v>Selby General Hospital</v>
          </cell>
          <cell r="C173">
            <v>41183</v>
          </cell>
          <cell r="D173">
            <v>41547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28625740</v>
          </cell>
          <cell r="L173">
            <v>16661335</v>
          </cell>
          <cell r="M173">
            <v>10766891</v>
          </cell>
          <cell r="N173">
            <v>3870</v>
          </cell>
          <cell r="O173">
            <v>62</v>
          </cell>
          <cell r="P173">
            <v>1029</v>
          </cell>
          <cell r="Q173">
            <v>22</v>
          </cell>
          <cell r="R173">
            <v>21517</v>
          </cell>
          <cell r="S173">
            <v>861</v>
          </cell>
          <cell r="T173">
            <v>161525</v>
          </cell>
          <cell r="U173">
            <v>2004791</v>
          </cell>
          <cell r="V173">
            <v>186947</v>
          </cell>
          <cell r="W173">
            <v>3060869</v>
          </cell>
          <cell r="X173">
            <v>6</v>
          </cell>
          <cell r="Y173">
            <v>70</v>
          </cell>
          <cell r="Z173">
            <v>119</v>
          </cell>
          <cell r="AA173">
            <v>1892</v>
          </cell>
          <cell r="AB173">
            <v>174406</v>
          </cell>
          <cell r="AC173">
            <v>272068</v>
          </cell>
          <cell r="AD173">
            <v>830986</v>
          </cell>
          <cell r="AE173">
            <v>2221512</v>
          </cell>
          <cell r="AF173">
            <v>6</v>
          </cell>
          <cell r="AG173">
            <v>10</v>
          </cell>
          <cell r="AH173">
            <v>544</v>
          </cell>
          <cell r="AI173">
            <v>1638</v>
          </cell>
          <cell r="AJ173">
            <v>-158</v>
          </cell>
          <cell r="AK173">
            <v>47783</v>
          </cell>
          <cell r="AL173">
            <v>21617</v>
          </cell>
          <cell r="AM173">
            <v>-166202</v>
          </cell>
          <cell r="AN173">
            <v>72815</v>
          </cell>
          <cell r="AO173">
            <v>90588</v>
          </cell>
          <cell r="AP173">
            <v>344359</v>
          </cell>
          <cell r="AQ173">
            <v>953443</v>
          </cell>
          <cell r="AR173">
            <v>89303</v>
          </cell>
          <cell r="AS173">
            <v>1058190</v>
          </cell>
          <cell r="AT173">
            <v>56841</v>
          </cell>
          <cell r="AU173">
            <v>1289467</v>
          </cell>
          <cell r="AV173">
            <v>6</v>
          </cell>
          <cell r="AW173">
            <v>70</v>
          </cell>
          <cell r="AX173">
            <v>101</v>
          </cell>
          <cell r="AY173">
            <v>1608</v>
          </cell>
          <cell r="AZ173">
            <v>0</v>
          </cell>
          <cell r="BA173">
            <v>34386</v>
          </cell>
          <cell r="BB173">
            <v>0</v>
          </cell>
          <cell r="BC173">
            <v>91763</v>
          </cell>
          <cell r="BD173">
            <v>6</v>
          </cell>
          <cell r="BE173">
            <v>10</v>
          </cell>
          <cell r="BF173">
            <v>462</v>
          </cell>
          <cell r="BG173">
            <v>1392</v>
          </cell>
          <cell r="BH173">
            <v>0</v>
          </cell>
          <cell r="BI173">
            <v>167622</v>
          </cell>
          <cell r="BJ173">
            <v>116731</v>
          </cell>
          <cell r="BK173">
            <v>211150</v>
          </cell>
          <cell r="BL173">
            <v>360654</v>
          </cell>
          <cell r="BM173">
            <v>47428</v>
          </cell>
          <cell r="BN173">
            <v>174161</v>
          </cell>
          <cell r="BO173">
            <v>0</v>
          </cell>
          <cell r="BP173">
            <v>0</v>
          </cell>
          <cell r="BQ173">
            <v>0</v>
          </cell>
          <cell r="BR173">
            <v>168</v>
          </cell>
          <cell r="BS173">
            <v>691</v>
          </cell>
          <cell r="BT173">
            <v>52</v>
          </cell>
          <cell r="BU173">
            <v>190</v>
          </cell>
          <cell r="BV173">
            <v>258899</v>
          </cell>
          <cell r="BW173">
            <v>534282</v>
          </cell>
          <cell r="BX173">
            <v>1095</v>
          </cell>
          <cell r="BY173">
            <v>6128</v>
          </cell>
          <cell r="BZ173">
            <v>898699</v>
          </cell>
          <cell r="CA173">
            <v>2025738</v>
          </cell>
          <cell r="CB173" t="str">
            <v>YES</v>
          </cell>
          <cell r="CC173">
            <v>1</v>
          </cell>
          <cell r="CD173">
            <v>2</v>
          </cell>
          <cell r="CE173">
            <v>2</v>
          </cell>
        </row>
        <row r="174">
          <cell r="A174" t="str">
            <v>2012968</v>
          </cell>
          <cell r="B174" t="str">
            <v>Select Specialty Hospital - Akron</v>
          </cell>
          <cell r="C174">
            <v>41334</v>
          </cell>
          <cell r="D174">
            <v>41698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9730642</v>
          </cell>
          <cell r="L174">
            <v>9730640</v>
          </cell>
          <cell r="M174">
            <v>0</v>
          </cell>
          <cell r="N174">
            <v>7718</v>
          </cell>
          <cell r="O174">
            <v>1577</v>
          </cell>
          <cell r="P174">
            <v>292</v>
          </cell>
          <cell r="Q174">
            <v>51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2038025</v>
          </cell>
          <cell r="BJ174">
            <v>196076</v>
          </cell>
          <cell r="BK174">
            <v>2649961</v>
          </cell>
          <cell r="BL174">
            <v>0</v>
          </cell>
          <cell r="BM174">
            <v>0</v>
          </cell>
          <cell r="BN174">
            <v>0</v>
          </cell>
          <cell r="BO174">
            <v>611936</v>
          </cell>
          <cell r="BP174">
            <v>0</v>
          </cell>
          <cell r="BQ174">
            <v>0</v>
          </cell>
          <cell r="BR174">
            <v>262</v>
          </cell>
          <cell r="BS174">
            <v>262</v>
          </cell>
          <cell r="BT174">
            <v>14</v>
          </cell>
          <cell r="BU174">
            <v>14</v>
          </cell>
          <cell r="BV174">
            <v>414431</v>
          </cell>
          <cell r="BW174">
            <v>302880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 t="str">
            <v>NO</v>
          </cell>
          <cell r="CC174">
            <v>2</v>
          </cell>
          <cell r="CD174">
            <v>2</v>
          </cell>
          <cell r="CE174">
            <v>3</v>
          </cell>
        </row>
        <row r="175">
          <cell r="A175" t="str">
            <v>2929380</v>
          </cell>
          <cell r="B175" t="str">
            <v>Select Specialty Hospital - Akron LLC</v>
          </cell>
          <cell r="C175">
            <v>41244</v>
          </cell>
          <cell r="D175">
            <v>41608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21865032</v>
          </cell>
          <cell r="L175">
            <v>21865045</v>
          </cell>
          <cell r="M175">
            <v>0</v>
          </cell>
          <cell r="N175">
            <v>14691</v>
          </cell>
          <cell r="O175">
            <v>2028</v>
          </cell>
          <cell r="P175">
            <v>569</v>
          </cell>
          <cell r="Q175">
            <v>72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3023343</v>
          </cell>
          <cell r="BJ175">
            <v>646469</v>
          </cell>
          <cell r="BK175">
            <v>4066919</v>
          </cell>
          <cell r="BL175">
            <v>0</v>
          </cell>
          <cell r="BM175">
            <v>0</v>
          </cell>
          <cell r="BN175">
            <v>0</v>
          </cell>
          <cell r="BO175">
            <v>1043576</v>
          </cell>
          <cell r="BP175">
            <v>0</v>
          </cell>
          <cell r="BQ175">
            <v>0</v>
          </cell>
          <cell r="BR175">
            <v>936</v>
          </cell>
          <cell r="BS175">
            <v>936</v>
          </cell>
          <cell r="BT175">
            <v>32</v>
          </cell>
          <cell r="BU175">
            <v>32</v>
          </cell>
          <cell r="BV175">
            <v>1739297.51</v>
          </cell>
          <cell r="BW175">
            <v>1450772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 t="str">
            <v>NO</v>
          </cell>
          <cell r="CC175">
            <v>2</v>
          </cell>
          <cell r="CD175">
            <v>2</v>
          </cell>
          <cell r="CE175">
            <v>3</v>
          </cell>
        </row>
        <row r="176">
          <cell r="A176" t="str">
            <v>2114027</v>
          </cell>
          <cell r="B176" t="str">
            <v>Select Specialty Hospital - Cincinnati</v>
          </cell>
          <cell r="C176">
            <v>41122</v>
          </cell>
          <cell r="D176">
            <v>41486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15117584</v>
          </cell>
          <cell r="L176">
            <v>15117590</v>
          </cell>
          <cell r="M176">
            <v>0</v>
          </cell>
          <cell r="N176">
            <v>11329</v>
          </cell>
          <cell r="O176">
            <v>1148</v>
          </cell>
          <cell r="P176">
            <v>330</v>
          </cell>
          <cell r="Q176">
            <v>24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1518959</v>
          </cell>
          <cell r="BJ176">
            <v>240924</v>
          </cell>
          <cell r="BK176">
            <v>2033235</v>
          </cell>
          <cell r="BL176">
            <v>0</v>
          </cell>
          <cell r="BM176">
            <v>0</v>
          </cell>
          <cell r="BN176">
            <v>0</v>
          </cell>
          <cell r="BO176">
            <v>514276</v>
          </cell>
          <cell r="BP176">
            <v>0</v>
          </cell>
          <cell r="BQ176">
            <v>0</v>
          </cell>
          <cell r="BR176">
            <v>954</v>
          </cell>
          <cell r="BS176">
            <v>954</v>
          </cell>
          <cell r="BT176">
            <v>28</v>
          </cell>
          <cell r="BU176">
            <v>28</v>
          </cell>
          <cell r="BV176">
            <v>1604788.95</v>
          </cell>
          <cell r="BW176">
            <v>1345473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 t="str">
            <v>NO</v>
          </cell>
          <cell r="CC176">
            <v>2</v>
          </cell>
          <cell r="CD176">
            <v>2</v>
          </cell>
          <cell r="CE176">
            <v>3</v>
          </cell>
        </row>
        <row r="177">
          <cell r="A177" t="str">
            <v>2142283</v>
          </cell>
          <cell r="B177" t="str">
            <v>Select Specialty Hospital - W Cols</v>
          </cell>
          <cell r="C177">
            <v>41153</v>
          </cell>
          <cell r="D177">
            <v>41517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47385359</v>
          </cell>
          <cell r="L177">
            <v>47385378</v>
          </cell>
          <cell r="M177">
            <v>0</v>
          </cell>
          <cell r="N177">
            <v>31012</v>
          </cell>
          <cell r="O177">
            <v>4041</v>
          </cell>
          <cell r="P177">
            <v>1043</v>
          </cell>
          <cell r="Q177">
            <v>141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5842374</v>
          </cell>
          <cell r="BJ177">
            <v>1835046</v>
          </cell>
          <cell r="BK177">
            <v>7274721</v>
          </cell>
          <cell r="BL177">
            <v>0</v>
          </cell>
          <cell r="BM177">
            <v>0</v>
          </cell>
          <cell r="BN177">
            <v>0</v>
          </cell>
          <cell r="BO177">
            <v>1432347</v>
          </cell>
          <cell r="BP177">
            <v>0</v>
          </cell>
          <cell r="BQ177">
            <v>0</v>
          </cell>
          <cell r="BR177">
            <v>2337</v>
          </cell>
          <cell r="BS177">
            <v>2337</v>
          </cell>
          <cell r="BT177">
            <v>100</v>
          </cell>
          <cell r="BU177">
            <v>100</v>
          </cell>
          <cell r="BV177">
            <v>3663178.88</v>
          </cell>
          <cell r="BW177">
            <v>3562999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 t="str">
            <v>NO</v>
          </cell>
          <cell r="CC177">
            <v>2</v>
          </cell>
          <cell r="CD177">
            <v>2</v>
          </cell>
          <cell r="CE177">
            <v>3</v>
          </cell>
        </row>
        <row r="178">
          <cell r="A178" t="str">
            <v>2573568</v>
          </cell>
          <cell r="B178" t="str">
            <v>Select Specialty Hospital - Youngstown</v>
          </cell>
          <cell r="C178">
            <v>41275</v>
          </cell>
          <cell r="D178">
            <v>41639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16953025</v>
          </cell>
          <cell r="L178">
            <v>16953017</v>
          </cell>
          <cell r="M178">
            <v>0</v>
          </cell>
          <cell r="N178">
            <v>15728</v>
          </cell>
          <cell r="O178">
            <v>979</v>
          </cell>
          <cell r="P178">
            <v>632</v>
          </cell>
          <cell r="Q178">
            <v>43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27957</v>
          </cell>
          <cell r="AD178">
            <v>0</v>
          </cell>
          <cell r="AE178">
            <v>0</v>
          </cell>
          <cell r="AF178">
            <v>0</v>
          </cell>
          <cell r="AG178">
            <v>1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-4728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11900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974840</v>
          </cell>
          <cell r="BJ178">
            <v>277396</v>
          </cell>
          <cell r="BK178">
            <v>1472881</v>
          </cell>
          <cell r="BL178">
            <v>0</v>
          </cell>
          <cell r="BM178">
            <v>0</v>
          </cell>
          <cell r="BN178">
            <v>0</v>
          </cell>
          <cell r="BO178">
            <v>498041</v>
          </cell>
          <cell r="BP178">
            <v>0</v>
          </cell>
          <cell r="BQ178">
            <v>0</v>
          </cell>
          <cell r="BR178">
            <v>1192</v>
          </cell>
          <cell r="BS178">
            <v>1192</v>
          </cell>
          <cell r="BT178">
            <v>62</v>
          </cell>
          <cell r="BU178">
            <v>62</v>
          </cell>
          <cell r="BV178">
            <v>1744423.8</v>
          </cell>
          <cell r="BW178">
            <v>1182179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 t="str">
            <v>NO</v>
          </cell>
          <cell r="CC178">
            <v>2</v>
          </cell>
          <cell r="CD178">
            <v>2</v>
          </cell>
          <cell r="CE178">
            <v>3</v>
          </cell>
        </row>
        <row r="179">
          <cell r="A179" t="str">
            <v>2483585</v>
          </cell>
          <cell r="B179" t="str">
            <v>Select Specialty Hospital - Zanesville</v>
          </cell>
          <cell r="C179">
            <v>41365</v>
          </cell>
          <cell r="D179">
            <v>41729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8890905</v>
          </cell>
          <cell r="L179">
            <v>8890909</v>
          </cell>
          <cell r="M179">
            <v>0</v>
          </cell>
          <cell r="N179">
            <v>6891</v>
          </cell>
          <cell r="O179">
            <v>887</v>
          </cell>
          <cell r="P179">
            <v>265</v>
          </cell>
          <cell r="Q179">
            <v>38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1057425</v>
          </cell>
          <cell r="BJ179">
            <v>97699</v>
          </cell>
          <cell r="BK179">
            <v>1172321</v>
          </cell>
          <cell r="BL179">
            <v>0</v>
          </cell>
          <cell r="BM179">
            <v>0</v>
          </cell>
          <cell r="BN179">
            <v>0</v>
          </cell>
          <cell r="BO179">
            <v>114896</v>
          </cell>
          <cell r="BP179">
            <v>0</v>
          </cell>
          <cell r="BQ179">
            <v>0</v>
          </cell>
          <cell r="BR179">
            <v>663</v>
          </cell>
          <cell r="BS179">
            <v>663</v>
          </cell>
          <cell r="BT179">
            <v>29</v>
          </cell>
          <cell r="BU179">
            <v>29</v>
          </cell>
          <cell r="BV179">
            <v>846978.74</v>
          </cell>
          <cell r="BW179">
            <v>774838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 t="str">
            <v>NO</v>
          </cell>
          <cell r="CC179">
            <v>2</v>
          </cell>
          <cell r="CD179">
            <v>2</v>
          </cell>
          <cell r="CE179">
            <v>3</v>
          </cell>
        </row>
        <row r="180">
          <cell r="A180" t="str">
            <v>2529642</v>
          </cell>
          <cell r="B180" t="str">
            <v>Shelby Hospital - MedCentral</v>
          </cell>
          <cell r="C180">
            <v>41275</v>
          </cell>
          <cell r="D180">
            <v>41639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22752907</v>
          </cell>
          <cell r="L180">
            <v>8405971</v>
          </cell>
          <cell r="M180">
            <v>11375816</v>
          </cell>
          <cell r="N180">
            <v>4146</v>
          </cell>
          <cell r="O180">
            <v>74</v>
          </cell>
          <cell r="P180">
            <v>1233</v>
          </cell>
          <cell r="Q180">
            <v>26</v>
          </cell>
          <cell r="R180">
            <v>51331</v>
          </cell>
          <cell r="S180">
            <v>1323</v>
          </cell>
          <cell r="T180">
            <v>134903.99</v>
          </cell>
          <cell r="U180">
            <v>343733.86</v>
          </cell>
          <cell r="V180">
            <v>358254.95000000007</v>
          </cell>
          <cell r="W180">
            <v>1148795.4100000001</v>
          </cell>
          <cell r="X180">
            <v>9</v>
          </cell>
          <cell r="Y180">
            <v>32</v>
          </cell>
          <cell r="Z180">
            <v>386</v>
          </cell>
          <cell r="AA180">
            <v>676</v>
          </cell>
          <cell r="AB180">
            <v>101261.10999999999</v>
          </cell>
          <cell r="AC180">
            <v>144704.75</v>
          </cell>
          <cell r="AD180">
            <v>497944.79000000004</v>
          </cell>
          <cell r="AE180">
            <v>2190383.5499999989</v>
          </cell>
          <cell r="AF180">
            <v>14</v>
          </cell>
          <cell r="AG180">
            <v>24</v>
          </cell>
          <cell r="AH180">
            <v>473</v>
          </cell>
          <cell r="AI180">
            <v>2181</v>
          </cell>
          <cell r="AJ180">
            <v>17475</v>
          </cell>
          <cell r="AK180">
            <v>22781.070000000007</v>
          </cell>
          <cell r="AL180">
            <v>-42939</v>
          </cell>
          <cell r="AM180">
            <v>-31287.900000000023</v>
          </cell>
          <cell r="AN180">
            <v>49772</v>
          </cell>
          <cell r="AO180">
            <v>80188</v>
          </cell>
          <cell r="AP180">
            <v>150365</v>
          </cell>
          <cell r="AQ180">
            <v>673933</v>
          </cell>
          <cell r="AR180">
            <v>45831</v>
          </cell>
          <cell r="AS180">
            <v>176274.93</v>
          </cell>
          <cell r="AT180">
            <v>152026</v>
          </cell>
          <cell r="AU180">
            <v>387077.9</v>
          </cell>
          <cell r="AV180">
            <v>8</v>
          </cell>
          <cell r="AW180">
            <v>32</v>
          </cell>
          <cell r="AX180">
            <v>156</v>
          </cell>
          <cell r="AY180">
            <v>263</v>
          </cell>
          <cell r="AZ180">
            <v>0</v>
          </cell>
          <cell r="BA180">
            <v>0</v>
          </cell>
          <cell r="BB180">
            <v>150</v>
          </cell>
          <cell r="BC180">
            <v>21345</v>
          </cell>
          <cell r="BD180">
            <v>11</v>
          </cell>
          <cell r="BE180">
            <v>22</v>
          </cell>
          <cell r="BF180">
            <v>219</v>
          </cell>
          <cell r="BG180">
            <v>1377</v>
          </cell>
          <cell r="BH180">
            <v>0</v>
          </cell>
          <cell r="BI180">
            <v>159776</v>
          </cell>
          <cell r="BJ180">
            <v>123672</v>
          </cell>
          <cell r="BK180">
            <v>249688</v>
          </cell>
          <cell r="BL180">
            <v>301924</v>
          </cell>
          <cell r="BM180">
            <v>93962</v>
          </cell>
          <cell r="BN180">
            <v>258985</v>
          </cell>
          <cell r="BO180">
            <v>0</v>
          </cell>
          <cell r="BP180">
            <v>0</v>
          </cell>
          <cell r="BQ180">
            <v>0</v>
          </cell>
          <cell r="BR180">
            <v>262</v>
          </cell>
          <cell r="BS180">
            <v>1441</v>
          </cell>
          <cell r="BT180">
            <v>107</v>
          </cell>
          <cell r="BU180">
            <v>460</v>
          </cell>
          <cell r="BV180">
            <v>368244</v>
          </cell>
          <cell r="BW180">
            <v>541036</v>
          </cell>
          <cell r="BX180">
            <v>5688</v>
          </cell>
          <cell r="BY180">
            <v>18820</v>
          </cell>
          <cell r="BZ180">
            <v>896324</v>
          </cell>
          <cell r="CA180">
            <v>1404155</v>
          </cell>
          <cell r="CB180" t="str">
            <v>YES</v>
          </cell>
          <cell r="CC180">
            <v>1</v>
          </cell>
          <cell r="CD180">
            <v>2</v>
          </cell>
          <cell r="CE180">
            <v>2</v>
          </cell>
        </row>
        <row r="181">
          <cell r="A181" t="str">
            <v>0050729</v>
          </cell>
          <cell r="B181" t="str">
            <v>Shriner's Hospital for Children - Cincin</v>
          </cell>
          <cell r="C181">
            <v>41275</v>
          </cell>
          <cell r="D181">
            <v>41639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22860703</v>
          </cell>
          <cell r="L181">
            <v>17432136</v>
          </cell>
          <cell r="M181">
            <v>5238812</v>
          </cell>
          <cell r="N181">
            <v>2035</v>
          </cell>
          <cell r="O181">
            <v>30</v>
          </cell>
          <cell r="P181">
            <v>263</v>
          </cell>
          <cell r="Q181">
            <v>2</v>
          </cell>
          <cell r="R181">
            <v>4022</v>
          </cell>
          <cell r="S181">
            <v>469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1610674</v>
          </cell>
          <cell r="AD181">
            <v>0</v>
          </cell>
          <cell r="AE181">
            <v>1534956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1872469</v>
          </cell>
          <cell r="AP181">
            <v>0</v>
          </cell>
          <cell r="AQ181">
            <v>928224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256097</v>
          </cell>
          <cell r="BJ181">
            <v>850</v>
          </cell>
          <cell r="BK181">
            <v>56141</v>
          </cell>
          <cell r="BL181">
            <v>39053</v>
          </cell>
          <cell r="BM181">
            <v>440</v>
          </cell>
          <cell r="BN181">
            <v>6323</v>
          </cell>
          <cell r="BO181">
            <v>0</v>
          </cell>
          <cell r="BP181">
            <v>0</v>
          </cell>
          <cell r="BQ181">
            <v>0</v>
          </cell>
          <cell r="BR181">
            <v>193</v>
          </cell>
          <cell r="BS181">
            <v>1011</v>
          </cell>
          <cell r="BT181">
            <v>91</v>
          </cell>
          <cell r="BU181">
            <v>123</v>
          </cell>
          <cell r="BV181">
            <v>289294.61</v>
          </cell>
          <cell r="BW181">
            <v>1623041</v>
          </cell>
          <cell r="BX181">
            <v>494</v>
          </cell>
          <cell r="BY181">
            <v>843</v>
          </cell>
          <cell r="BZ181">
            <v>111979</v>
          </cell>
          <cell r="CA181">
            <v>293831</v>
          </cell>
          <cell r="CB181" t="str">
            <v>YES</v>
          </cell>
          <cell r="CC181">
            <v>2</v>
          </cell>
          <cell r="CD181">
            <v>1</v>
          </cell>
          <cell r="CE181">
            <v>1</v>
          </cell>
        </row>
        <row r="182">
          <cell r="A182" t="str">
            <v>0066896</v>
          </cell>
          <cell r="B182" t="str">
            <v>Soin Medical Center</v>
          </cell>
          <cell r="C182">
            <v>41275</v>
          </cell>
          <cell r="D182">
            <v>41639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74459470</v>
          </cell>
          <cell r="L182">
            <v>43525962</v>
          </cell>
          <cell r="M182">
            <v>28935449</v>
          </cell>
          <cell r="N182">
            <v>17750</v>
          </cell>
          <cell r="O182">
            <v>632</v>
          </cell>
          <cell r="P182">
            <v>5671</v>
          </cell>
          <cell r="Q182">
            <v>150</v>
          </cell>
          <cell r="R182">
            <v>46072</v>
          </cell>
          <cell r="S182">
            <v>1509</v>
          </cell>
          <cell r="T182">
            <v>1980617.47</v>
          </cell>
          <cell r="U182">
            <v>15535779.969999999</v>
          </cell>
          <cell r="V182">
            <v>3262149.13</v>
          </cell>
          <cell r="W182">
            <v>23422936.859999999</v>
          </cell>
          <cell r="X182">
            <v>70</v>
          </cell>
          <cell r="Y182">
            <v>528</v>
          </cell>
          <cell r="Z182">
            <v>716</v>
          </cell>
          <cell r="AA182">
            <v>4723</v>
          </cell>
          <cell r="AB182">
            <v>5592449.0199999996</v>
          </cell>
          <cell r="AC182">
            <v>2427561.3200000003</v>
          </cell>
          <cell r="AD182">
            <v>13438293.9</v>
          </cell>
          <cell r="AE182">
            <v>6067231.0999999996</v>
          </cell>
          <cell r="AF182">
            <v>241</v>
          </cell>
          <cell r="AG182">
            <v>106</v>
          </cell>
          <cell r="AH182">
            <v>4361</v>
          </cell>
          <cell r="AI182">
            <v>1844</v>
          </cell>
          <cell r="AJ182">
            <v>191136</v>
          </cell>
          <cell r="AK182">
            <v>-389131</v>
          </cell>
          <cell r="AL182">
            <v>-94291</v>
          </cell>
          <cell r="AM182">
            <v>-1591965</v>
          </cell>
          <cell r="AN182">
            <v>1636999</v>
          </cell>
          <cell r="AO182">
            <v>696412</v>
          </cell>
          <cell r="AP182">
            <v>2026937</v>
          </cell>
          <cell r="AQ182">
            <v>910308</v>
          </cell>
          <cell r="AR182">
            <v>456785</v>
          </cell>
          <cell r="AS182">
            <v>5326251</v>
          </cell>
          <cell r="AT182">
            <v>668749</v>
          </cell>
          <cell r="AU182">
            <v>5749278</v>
          </cell>
          <cell r="AV182">
            <v>65</v>
          </cell>
          <cell r="AW182">
            <v>485</v>
          </cell>
          <cell r="AX182">
            <v>499</v>
          </cell>
          <cell r="AY182">
            <v>3360</v>
          </cell>
          <cell r="AZ182">
            <v>0</v>
          </cell>
          <cell r="BA182">
            <v>19107</v>
          </cell>
          <cell r="BB182">
            <v>1414</v>
          </cell>
          <cell r="BC182">
            <v>26265</v>
          </cell>
          <cell r="BD182">
            <v>205</v>
          </cell>
          <cell r="BE182">
            <v>99</v>
          </cell>
          <cell r="BF182">
            <v>2481</v>
          </cell>
          <cell r="BG182">
            <v>1360</v>
          </cell>
          <cell r="BH182">
            <v>0</v>
          </cell>
          <cell r="BI182">
            <v>1556287</v>
          </cell>
          <cell r="BJ182">
            <v>0</v>
          </cell>
          <cell r="BK182">
            <v>1114576</v>
          </cell>
          <cell r="BL182">
            <v>909404</v>
          </cell>
          <cell r="BM182">
            <v>0</v>
          </cell>
          <cell r="BN182">
            <v>503613</v>
          </cell>
          <cell r="BO182">
            <v>0</v>
          </cell>
          <cell r="BP182">
            <v>0</v>
          </cell>
          <cell r="BQ182">
            <v>0</v>
          </cell>
          <cell r="BR182">
            <v>1936</v>
          </cell>
          <cell r="BS182">
            <v>4770</v>
          </cell>
          <cell r="BT182">
            <v>629</v>
          </cell>
          <cell r="BU182">
            <v>1363</v>
          </cell>
          <cell r="BV182">
            <v>2633488</v>
          </cell>
          <cell r="BW182">
            <v>5709149</v>
          </cell>
          <cell r="BX182">
            <v>8494</v>
          </cell>
          <cell r="BY182">
            <v>12461</v>
          </cell>
          <cell r="BZ182">
            <v>2650441</v>
          </cell>
          <cell r="CA182">
            <v>5104609</v>
          </cell>
          <cell r="CB182" t="str">
            <v>YES</v>
          </cell>
          <cell r="CC182">
            <v>1</v>
          </cell>
          <cell r="CD182">
            <v>2</v>
          </cell>
          <cell r="CE182">
            <v>2</v>
          </cell>
        </row>
        <row r="183">
          <cell r="A183" t="str">
            <v>8552507</v>
          </cell>
          <cell r="B183" t="str">
            <v>South Pointe Hospital</v>
          </cell>
          <cell r="C183">
            <v>41275</v>
          </cell>
          <cell r="D183">
            <v>41639</v>
          </cell>
          <cell r="E183">
            <v>0</v>
          </cell>
          <cell r="F183">
            <v>108228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113305910</v>
          </cell>
          <cell r="L183">
            <v>62240634</v>
          </cell>
          <cell r="M183">
            <v>46671718</v>
          </cell>
          <cell r="N183">
            <v>36470</v>
          </cell>
          <cell r="O183">
            <v>2171</v>
          </cell>
          <cell r="P183">
            <v>7365</v>
          </cell>
          <cell r="Q183">
            <v>430</v>
          </cell>
          <cell r="R183">
            <v>123145</v>
          </cell>
          <cell r="S183">
            <v>4010</v>
          </cell>
          <cell r="T183">
            <v>64512</v>
          </cell>
          <cell r="U183">
            <v>18482947</v>
          </cell>
          <cell r="V183">
            <v>216012</v>
          </cell>
          <cell r="W183">
            <v>21182594</v>
          </cell>
          <cell r="X183">
            <v>3</v>
          </cell>
          <cell r="Y183">
            <v>678</v>
          </cell>
          <cell r="Z183">
            <v>124</v>
          </cell>
          <cell r="AA183">
            <v>9045</v>
          </cell>
          <cell r="AB183">
            <v>4666879</v>
          </cell>
          <cell r="AC183">
            <v>4193852</v>
          </cell>
          <cell r="AD183">
            <v>7738124</v>
          </cell>
          <cell r="AE183">
            <v>11077279</v>
          </cell>
          <cell r="AF183">
            <v>218</v>
          </cell>
          <cell r="AG183">
            <v>217</v>
          </cell>
          <cell r="AH183">
            <v>3500</v>
          </cell>
          <cell r="AI183">
            <v>6415</v>
          </cell>
          <cell r="AJ183">
            <v>11099.58</v>
          </cell>
          <cell r="AK183">
            <v>755894.69613821246</v>
          </cell>
          <cell r="AL183">
            <v>7898.0099999999875</v>
          </cell>
          <cell r="AM183">
            <v>-1387929.1018967098</v>
          </cell>
          <cell r="AN183">
            <v>1368759</v>
          </cell>
          <cell r="AO183">
            <v>1259410.88873397</v>
          </cell>
          <cell r="AP183">
            <v>1614824</v>
          </cell>
          <cell r="AQ183">
            <v>2055892.79895742</v>
          </cell>
          <cell r="AR183">
            <v>9760.42</v>
          </cell>
          <cell r="AS183">
            <v>5461057.3038617875</v>
          </cell>
          <cell r="AT183">
            <v>44094.990000000013</v>
          </cell>
          <cell r="AU183">
            <v>6115912.1018967098</v>
          </cell>
          <cell r="AV183">
            <v>3</v>
          </cell>
          <cell r="AW183">
            <v>587</v>
          </cell>
          <cell r="AX183">
            <v>64</v>
          </cell>
          <cell r="AY183">
            <v>5676</v>
          </cell>
          <cell r="AZ183">
            <v>0</v>
          </cell>
          <cell r="BA183">
            <v>29236.111266029999</v>
          </cell>
          <cell r="BB183">
            <v>0</v>
          </cell>
          <cell r="BC183">
            <v>132106.20104257992</v>
          </cell>
          <cell r="BD183">
            <v>195</v>
          </cell>
          <cell r="BE183">
            <v>201</v>
          </cell>
          <cell r="BF183">
            <v>1832</v>
          </cell>
          <cell r="BG183">
            <v>3799</v>
          </cell>
          <cell r="BH183">
            <v>0</v>
          </cell>
          <cell r="BI183">
            <v>3913153</v>
          </cell>
          <cell r="BJ183">
            <v>2543602</v>
          </cell>
          <cell r="BK183">
            <v>5356278</v>
          </cell>
          <cell r="BL183">
            <v>1512495</v>
          </cell>
          <cell r="BM183">
            <v>669921</v>
          </cell>
          <cell r="BN183">
            <v>1458706</v>
          </cell>
          <cell r="BO183">
            <v>0</v>
          </cell>
          <cell r="BP183">
            <v>0</v>
          </cell>
          <cell r="BQ183">
            <v>0</v>
          </cell>
          <cell r="BR183">
            <v>2208</v>
          </cell>
          <cell r="BS183">
            <v>11624</v>
          </cell>
          <cell r="BT183">
            <v>512</v>
          </cell>
          <cell r="BU183">
            <v>2391</v>
          </cell>
          <cell r="BV183">
            <v>4018110</v>
          </cell>
          <cell r="BW183">
            <v>4020259</v>
          </cell>
          <cell r="BX183">
            <v>14163</v>
          </cell>
          <cell r="BY183">
            <v>49522</v>
          </cell>
          <cell r="BZ183">
            <v>3857764</v>
          </cell>
          <cell r="CA183">
            <v>5637990</v>
          </cell>
          <cell r="CB183" t="str">
            <v>YES</v>
          </cell>
          <cell r="CC183">
            <v>2</v>
          </cell>
          <cell r="CD183">
            <v>2</v>
          </cell>
          <cell r="CE183">
            <v>1</v>
          </cell>
        </row>
        <row r="184">
          <cell r="A184" t="str">
            <v>0150303</v>
          </cell>
          <cell r="B184" t="str">
            <v>Southeast Psych</v>
          </cell>
          <cell r="C184">
            <v>41456</v>
          </cell>
          <cell r="D184">
            <v>41820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16275943</v>
          </cell>
          <cell r="L184">
            <v>16275943</v>
          </cell>
          <cell r="M184">
            <v>0</v>
          </cell>
          <cell r="N184">
            <v>28199</v>
          </cell>
          <cell r="O184">
            <v>400</v>
          </cell>
          <cell r="P184">
            <v>999</v>
          </cell>
          <cell r="Q184">
            <v>23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230871</v>
          </cell>
          <cell r="BJ184">
            <v>151037</v>
          </cell>
          <cell r="BK184">
            <v>216864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 t="str">
            <v>NO</v>
          </cell>
          <cell r="CC184">
            <v>0</v>
          </cell>
          <cell r="CD184">
            <v>0</v>
          </cell>
          <cell r="CE184">
            <v>0</v>
          </cell>
        </row>
        <row r="185">
          <cell r="A185" t="str">
            <v>3486259</v>
          </cell>
          <cell r="B185" t="str">
            <v>Southeastern Ohio Regional MC</v>
          </cell>
          <cell r="C185">
            <v>41275</v>
          </cell>
          <cell r="D185">
            <v>41639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68938139</v>
          </cell>
          <cell r="L185">
            <v>29389767</v>
          </cell>
          <cell r="M185">
            <v>36581027</v>
          </cell>
          <cell r="N185">
            <v>14712</v>
          </cell>
          <cell r="O185">
            <v>657</v>
          </cell>
          <cell r="P185">
            <v>4145</v>
          </cell>
          <cell r="Q185">
            <v>196</v>
          </cell>
          <cell r="R185">
            <v>89918</v>
          </cell>
          <cell r="S185">
            <v>2960</v>
          </cell>
          <cell r="T185">
            <v>858040</v>
          </cell>
          <cell r="U185">
            <v>5249659</v>
          </cell>
          <cell r="V185">
            <v>1284040</v>
          </cell>
          <cell r="W185">
            <v>12755242</v>
          </cell>
          <cell r="X185">
            <v>47</v>
          </cell>
          <cell r="Y185">
            <v>354</v>
          </cell>
          <cell r="Z185">
            <v>551</v>
          </cell>
          <cell r="AA185">
            <v>6138</v>
          </cell>
          <cell r="AB185">
            <v>1195986</v>
          </cell>
          <cell r="AC185">
            <v>1350739</v>
          </cell>
          <cell r="AD185">
            <v>4111404</v>
          </cell>
          <cell r="AE185">
            <v>4085503</v>
          </cell>
          <cell r="AF185">
            <v>109</v>
          </cell>
          <cell r="AG185">
            <v>146</v>
          </cell>
          <cell r="AH185">
            <v>3036</v>
          </cell>
          <cell r="AI185">
            <v>3419</v>
          </cell>
          <cell r="AJ185">
            <v>51656</v>
          </cell>
          <cell r="AK185">
            <v>-347441</v>
          </cell>
          <cell r="AL185">
            <v>-57387</v>
          </cell>
          <cell r="AM185">
            <v>-4095961</v>
          </cell>
          <cell r="AN185">
            <v>675431</v>
          </cell>
          <cell r="AO185">
            <v>620600</v>
          </cell>
          <cell r="AP185">
            <v>1255924</v>
          </cell>
          <cell r="AQ185">
            <v>1051410</v>
          </cell>
          <cell r="AR185">
            <v>392935</v>
          </cell>
          <cell r="AS185">
            <v>3081494</v>
          </cell>
          <cell r="AT185">
            <v>468697</v>
          </cell>
          <cell r="AU185">
            <v>8217859</v>
          </cell>
          <cell r="AV185">
            <v>45</v>
          </cell>
          <cell r="AW185">
            <v>323</v>
          </cell>
          <cell r="AX185">
            <v>285</v>
          </cell>
          <cell r="AY185">
            <v>3396</v>
          </cell>
          <cell r="AZ185">
            <v>0</v>
          </cell>
          <cell r="BA185">
            <v>42045</v>
          </cell>
          <cell r="BB185">
            <v>1470</v>
          </cell>
          <cell r="BC185">
            <v>157260</v>
          </cell>
          <cell r="BD185">
            <v>99</v>
          </cell>
          <cell r="BE185">
            <v>133</v>
          </cell>
          <cell r="BF185">
            <v>1655</v>
          </cell>
          <cell r="BG185">
            <v>2229</v>
          </cell>
          <cell r="BH185">
            <v>0</v>
          </cell>
          <cell r="BI185">
            <v>1512169</v>
          </cell>
          <cell r="BJ185">
            <v>683078</v>
          </cell>
          <cell r="BK185">
            <v>1773728</v>
          </cell>
          <cell r="BL185">
            <v>1407751</v>
          </cell>
          <cell r="BM185">
            <v>335975</v>
          </cell>
          <cell r="BN185">
            <v>1173180</v>
          </cell>
          <cell r="BO185">
            <v>0</v>
          </cell>
          <cell r="BP185">
            <v>0</v>
          </cell>
          <cell r="BQ185">
            <v>0</v>
          </cell>
          <cell r="BR185">
            <v>1877</v>
          </cell>
          <cell r="BS185">
            <v>3975</v>
          </cell>
          <cell r="BT185">
            <v>866</v>
          </cell>
          <cell r="BU185">
            <v>1334</v>
          </cell>
          <cell r="BV185">
            <v>2923645.7</v>
          </cell>
          <cell r="BW185">
            <v>3490477</v>
          </cell>
          <cell r="BX185">
            <v>15055</v>
          </cell>
          <cell r="BY185">
            <v>36056</v>
          </cell>
          <cell r="BZ185">
            <v>4869544</v>
          </cell>
          <cell r="CA185">
            <v>6683224</v>
          </cell>
          <cell r="CB185" t="str">
            <v>YES</v>
          </cell>
          <cell r="CC185">
            <v>1</v>
          </cell>
          <cell r="CD185">
            <v>2</v>
          </cell>
          <cell r="CE185">
            <v>2</v>
          </cell>
        </row>
        <row r="186">
          <cell r="A186" t="str">
            <v>7892571</v>
          </cell>
          <cell r="B186" t="str">
            <v>Southern Ohio Medical Center</v>
          </cell>
          <cell r="C186">
            <v>41456</v>
          </cell>
          <cell r="D186">
            <v>41820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3581370</v>
          </cell>
          <cell r="J186">
            <v>10502383</v>
          </cell>
          <cell r="K186">
            <v>229197953</v>
          </cell>
          <cell r="L186">
            <v>113350843</v>
          </cell>
          <cell r="M186">
            <v>91888869</v>
          </cell>
          <cell r="N186">
            <v>63456</v>
          </cell>
          <cell r="O186">
            <v>3278</v>
          </cell>
          <cell r="P186">
            <v>11887</v>
          </cell>
          <cell r="Q186">
            <v>730</v>
          </cell>
          <cell r="R186">
            <v>257471</v>
          </cell>
          <cell r="S186">
            <v>10614</v>
          </cell>
          <cell r="T186">
            <v>1167321.3180972575</v>
          </cell>
          <cell r="U186">
            <v>190843578</v>
          </cell>
          <cell r="V186">
            <v>1472899.4299999997</v>
          </cell>
          <cell r="W186">
            <v>213402958</v>
          </cell>
          <cell r="X186">
            <v>39</v>
          </cell>
          <cell r="Y186">
            <v>6274</v>
          </cell>
          <cell r="Z186">
            <v>550</v>
          </cell>
          <cell r="AA186">
            <v>134343</v>
          </cell>
          <cell r="AB186">
            <v>4325660.1272008587</v>
          </cell>
          <cell r="AC186">
            <v>1087915.5603932193</v>
          </cell>
          <cell r="AD186">
            <v>3617617.21</v>
          </cell>
          <cell r="AE186">
            <v>1464363.09</v>
          </cell>
          <cell r="AF186">
            <v>164</v>
          </cell>
          <cell r="AG186">
            <v>30</v>
          </cell>
          <cell r="AH186">
            <v>1759</v>
          </cell>
          <cell r="AI186">
            <v>2021</v>
          </cell>
          <cell r="AJ186">
            <v>115737.32999999996</v>
          </cell>
          <cell r="AK186">
            <v>-34949544.499999732</v>
          </cell>
          <cell r="AL186">
            <v>-114271.14999999932</v>
          </cell>
          <cell r="AM186">
            <v>-44747115.88999705</v>
          </cell>
          <cell r="AN186">
            <v>1391694</v>
          </cell>
          <cell r="AO186">
            <v>91837.609999999957</v>
          </cell>
          <cell r="AP186">
            <v>945701</v>
          </cell>
          <cell r="AQ186">
            <v>-664990.77000000398</v>
          </cell>
          <cell r="AR186">
            <v>304225.67000000004</v>
          </cell>
          <cell r="AS186">
            <v>99867757.499999732</v>
          </cell>
          <cell r="AT186">
            <v>512258.14999999932</v>
          </cell>
          <cell r="AU186">
            <v>100347871.88999705</v>
          </cell>
          <cell r="AV186">
            <v>34</v>
          </cell>
          <cell r="AW186">
            <v>4387</v>
          </cell>
          <cell r="AX186">
            <v>247</v>
          </cell>
          <cell r="AY186">
            <v>37145</v>
          </cell>
          <cell r="AZ186">
            <v>0</v>
          </cell>
          <cell r="BA186">
            <v>208753.39000000004</v>
          </cell>
          <cell r="BB186">
            <v>0</v>
          </cell>
          <cell r="BC186">
            <v>1068718.770000004</v>
          </cell>
          <cell r="BD186">
            <v>141</v>
          </cell>
          <cell r="BE186">
            <v>30</v>
          </cell>
          <cell r="BF186">
            <v>798</v>
          </cell>
          <cell r="BG186">
            <v>1657</v>
          </cell>
          <cell r="BH186">
            <v>0</v>
          </cell>
          <cell r="BI186">
            <v>6352735</v>
          </cell>
          <cell r="BJ186">
            <v>3018478.9899999998</v>
          </cell>
          <cell r="BK186">
            <v>8058159.9900000002</v>
          </cell>
          <cell r="BL186">
            <v>4191066</v>
          </cell>
          <cell r="BM186">
            <v>1430480.85</v>
          </cell>
          <cell r="BN186">
            <v>3869866.85</v>
          </cell>
          <cell r="BO186">
            <v>0</v>
          </cell>
          <cell r="BP186">
            <v>0</v>
          </cell>
          <cell r="BQ186">
            <v>0</v>
          </cell>
          <cell r="BR186">
            <v>7155</v>
          </cell>
          <cell r="BS186">
            <v>11903</v>
          </cell>
          <cell r="BT186">
            <v>2357</v>
          </cell>
          <cell r="BU186">
            <v>3205</v>
          </cell>
          <cell r="BV186">
            <v>12972861.739999972</v>
          </cell>
          <cell r="BW186">
            <v>13833451</v>
          </cell>
          <cell r="BX186">
            <v>60056</v>
          </cell>
          <cell r="BY186">
            <v>152339</v>
          </cell>
          <cell r="BZ186">
            <v>11977851.590001727</v>
          </cell>
          <cell r="CA186">
            <v>18322508</v>
          </cell>
          <cell r="CB186" t="str">
            <v>YES</v>
          </cell>
          <cell r="CC186">
            <v>1</v>
          </cell>
          <cell r="CD186">
            <v>2</v>
          </cell>
          <cell r="CE186">
            <v>2</v>
          </cell>
        </row>
        <row r="187">
          <cell r="A187" t="str">
            <v>8295509</v>
          </cell>
          <cell r="B187" t="str">
            <v>Southwest General Health Center</v>
          </cell>
          <cell r="C187">
            <v>41275</v>
          </cell>
          <cell r="D187">
            <v>41639</v>
          </cell>
          <cell r="E187">
            <v>2355356</v>
          </cell>
          <cell r="F187">
            <v>0</v>
          </cell>
          <cell r="G187">
            <v>0</v>
          </cell>
          <cell r="H187">
            <v>0</v>
          </cell>
          <cell r="I187">
            <v>4459471</v>
          </cell>
          <cell r="J187">
            <v>3484516</v>
          </cell>
          <cell r="K187">
            <v>232927384</v>
          </cell>
          <cell r="L187">
            <v>126548741</v>
          </cell>
          <cell r="M187">
            <v>86455208</v>
          </cell>
          <cell r="N187">
            <v>77951</v>
          </cell>
          <cell r="O187">
            <v>1731</v>
          </cell>
          <cell r="P187">
            <v>16524</v>
          </cell>
          <cell r="Q187">
            <v>348</v>
          </cell>
          <cell r="R187">
            <v>254925</v>
          </cell>
          <cell r="S187">
            <v>2753</v>
          </cell>
          <cell r="T187">
            <v>1571023</v>
          </cell>
          <cell r="U187">
            <v>29619562</v>
          </cell>
          <cell r="V187">
            <v>2008460</v>
          </cell>
          <cell r="W187">
            <v>42093567</v>
          </cell>
          <cell r="X187">
            <v>52</v>
          </cell>
          <cell r="Y187">
            <v>1018</v>
          </cell>
          <cell r="Z187">
            <v>366</v>
          </cell>
          <cell r="AA187">
            <v>11012</v>
          </cell>
          <cell r="AB187">
            <v>5042920</v>
          </cell>
          <cell r="AC187">
            <v>6660160</v>
          </cell>
          <cell r="AD187">
            <v>3413019</v>
          </cell>
          <cell r="AE187">
            <v>12996271</v>
          </cell>
          <cell r="AF187">
            <v>204</v>
          </cell>
          <cell r="AG187">
            <v>270</v>
          </cell>
          <cell r="AH187">
            <v>945</v>
          </cell>
          <cell r="AI187">
            <v>4645</v>
          </cell>
          <cell r="AJ187">
            <v>59773</v>
          </cell>
          <cell r="AK187">
            <v>5959136</v>
          </cell>
          <cell r="AL187">
            <v>-45378</v>
          </cell>
          <cell r="AM187">
            <v>5185652</v>
          </cell>
          <cell r="AN187">
            <v>1196210</v>
          </cell>
          <cell r="AO187">
            <v>1477353</v>
          </cell>
          <cell r="AP187">
            <v>469144</v>
          </cell>
          <cell r="AQ187">
            <v>1696843</v>
          </cell>
          <cell r="AR187">
            <v>334576</v>
          </cell>
          <cell r="AS187">
            <v>1362646</v>
          </cell>
          <cell r="AT187">
            <v>370163</v>
          </cell>
          <cell r="AU187">
            <v>1329747</v>
          </cell>
          <cell r="AV187">
            <v>47</v>
          </cell>
          <cell r="AW187">
            <v>900</v>
          </cell>
          <cell r="AX187">
            <v>217</v>
          </cell>
          <cell r="AY187">
            <v>7761</v>
          </cell>
          <cell r="AZ187">
            <v>0</v>
          </cell>
          <cell r="BA187">
            <v>14358</v>
          </cell>
          <cell r="BB187">
            <v>0</v>
          </cell>
          <cell r="BC187">
            <v>78790</v>
          </cell>
          <cell r="BD187">
            <v>150</v>
          </cell>
          <cell r="BE187">
            <v>232</v>
          </cell>
          <cell r="BF187">
            <v>510</v>
          </cell>
          <cell r="BG187">
            <v>3044</v>
          </cell>
          <cell r="BH187">
            <v>0</v>
          </cell>
          <cell r="BI187">
            <v>2323888</v>
          </cell>
          <cell r="BJ187">
            <v>955931</v>
          </cell>
          <cell r="BK187">
            <v>2592254</v>
          </cell>
          <cell r="BL187">
            <v>1564849</v>
          </cell>
          <cell r="BM187">
            <v>573238</v>
          </cell>
          <cell r="BN187">
            <v>1738081</v>
          </cell>
          <cell r="BO187">
            <v>0</v>
          </cell>
          <cell r="BP187">
            <v>0</v>
          </cell>
          <cell r="BQ187">
            <v>0</v>
          </cell>
          <cell r="BR187">
            <v>4127</v>
          </cell>
          <cell r="BS187">
            <v>21679</v>
          </cell>
          <cell r="BT187">
            <v>1082</v>
          </cell>
          <cell r="BU187">
            <v>4431</v>
          </cell>
          <cell r="BV187">
            <v>3631873</v>
          </cell>
          <cell r="BW187">
            <v>5381339</v>
          </cell>
          <cell r="BX187">
            <v>16400</v>
          </cell>
          <cell r="BY187">
            <v>51245</v>
          </cell>
          <cell r="BZ187">
            <v>4552126</v>
          </cell>
          <cell r="CA187">
            <v>5595435</v>
          </cell>
          <cell r="CB187" t="str">
            <v>YES</v>
          </cell>
          <cell r="CC187">
            <v>1</v>
          </cell>
          <cell r="CD187">
            <v>2</v>
          </cell>
          <cell r="CE187">
            <v>2</v>
          </cell>
        </row>
        <row r="188">
          <cell r="A188" t="str">
            <v>0050714</v>
          </cell>
          <cell r="B188" t="str">
            <v>Southwest Regional Medical Center</v>
          </cell>
          <cell r="C188">
            <v>41275</v>
          </cell>
          <cell r="D188">
            <v>41639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2909767</v>
          </cell>
          <cell r="J188">
            <v>0</v>
          </cell>
          <cell r="K188">
            <v>16536736</v>
          </cell>
          <cell r="L188">
            <v>4444278</v>
          </cell>
          <cell r="M188">
            <v>8248030</v>
          </cell>
          <cell r="N188">
            <v>2727</v>
          </cell>
          <cell r="O188">
            <v>83</v>
          </cell>
          <cell r="P188">
            <v>748</v>
          </cell>
          <cell r="Q188">
            <v>28</v>
          </cell>
          <cell r="R188">
            <v>35083</v>
          </cell>
          <cell r="S188">
            <v>1266</v>
          </cell>
          <cell r="T188">
            <v>115953.25</v>
          </cell>
          <cell r="U188">
            <v>0</v>
          </cell>
          <cell r="V188">
            <v>177865.78</v>
          </cell>
          <cell r="W188">
            <v>17299.09</v>
          </cell>
          <cell r="X188">
            <v>10</v>
          </cell>
          <cell r="Y188">
            <v>0</v>
          </cell>
          <cell r="Z188">
            <v>76</v>
          </cell>
          <cell r="AA188">
            <v>6</v>
          </cell>
          <cell r="AB188">
            <v>700892.16000000003</v>
          </cell>
          <cell r="AC188">
            <v>0</v>
          </cell>
          <cell r="AD188">
            <v>1181281.99</v>
          </cell>
          <cell r="AE188">
            <v>40715.229999999996</v>
          </cell>
          <cell r="AF188">
            <v>40</v>
          </cell>
          <cell r="AG188">
            <v>0</v>
          </cell>
          <cell r="AH188">
            <v>678</v>
          </cell>
          <cell r="AI188">
            <v>29</v>
          </cell>
          <cell r="AJ188">
            <v>-14765</v>
          </cell>
          <cell r="AK188">
            <v>0</v>
          </cell>
          <cell r="AL188">
            <v>6461</v>
          </cell>
          <cell r="AM188">
            <v>1319</v>
          </cell>
          <cell r="AN188">
            <v>253194</v>
          </cell>
          <cell r="AO188">
            <v>0</v>
          </cell>
          <cell r="AP188">
            <v>259025</v>
          </cell>
          <cell r="AQ188">
            <v>7605</v>
          </cell>
          <cell r="AR188">
            <v>55518</v>
          </cell>
          <cell r="AS188">
            <v>0</v>
          </cell>
          <cell r="AT188">
            <v>34975</v>
          </cell>
          <cell r="AU188">
            <v>2156</v>
          </cell>
          <cell r="AV188">
            <v>8</v>
          </cell>
          <cell r="AW188">
            <v>0</v>
          </cell>
          <cell r="AX188">
            <v>42</v>
          </cell>
          <cell r="AY188">
            <v>6</v>
          </cell>
          <cell r="AZ188">
            <v>0</v>
          </cell>
          <cell r="BA188">
            <v>0</v>
          </cell>
          <cell r="BB188">
            <v>0</v>
          </cell>
          <cell r="BC188">
            <v>417</v>
          </cell>
          <cell r="BD188">
            <v>35</v>
          </cell>
          <cell r="BE188">
            <v>0</v>
          </cell>
          <cell r="BF188">
            <v>399</v>
          </cell>
          <cell r="BG188">
            <v>13</v>
          </cell>
          <cell r="BH188">
            <v>0</v>
          </cell>
          <cell r="BI188">
            <v>221618</v>
          </cell>
          <cell r="BJ188">
            <v>146808.54</v>
          </cell>
          <cell r="BK188">
            <v>334186.54000000004</v>
          </cell>
          <cell r="BL188">
            <v>239107</v>
          </cell>
          <cell r="BM188">
            <v>336752.92</v>
          </cell>
          <cell r="BN188">
            <v>526564.91999999993</v>
          </cell>
          <cell r="BO188">
            <v>0</v>
          </cell>
          <cell r="BP188">
            <v>0</v>
          </cell>
          <cell r="BQ188">
            <v>0</v>
          </cell>
          <cell r="BR188">
            <v>175</v>
          </cell>
          <cell r="BS188">
            <v>175</v>
          </cell>
          <cell r="BT188">
            <v>63</v>
          </cell>
          <cell r="BU188">
            <v>63</v>
          </cell>
          <cell r="BV188">
            <v>337231</v>
          </cell>
          <cell r="BW188">
            <v>383452</v>
          </cell>
          <cell r="BX188">
            <v>7151</v>
          </cell>
          <cell r="BY188">
            <v>11995</v>
          </cell>
          <cell r="BZ188">
            <v>1448903</v>
          </cell>
          <cell r="CA188">
            <v>1870386</v>
          </cell>
          <cell r="CB188" t="str">
            <v>NO</v>
          </cell>
          <cell r="CC188">
            <v>2</v>
          </cell>
          <cell r="CD188">
            <v>3</v>
          </cell>
          <cell r="CE188">
            <v>3</v>
          </cell>
        </row>
        <row r="189">
          <cell r="A189" t="str">
            <v>2253789</v>
          </cell>
          <cell r="B189" t="str">
            <v>Specialty Hospital of Lorain</v>
          </cell>
          <cell r="C189">
            <v>41275</v>
          </cell>
          <cell r="D189">
            <v>41639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8640000</v>
          </cell>
          <cell r="L189">
            <v>8638932</v>
          </cell>
          <cell r="M189">
            <v>986</v>
          </cell>
          <cell r="N189">
            <v>7398</v>
          </cell>
          <cell r="O189">
            <v>336</v>
          </cell>
          <cell r="P189">
            <v>292</v>
          </cell>
          <cell r="Q189">
            <v>12</v>
          </cell>
          <cell r="R189">
            <v>0</v>
          </cell>
          <cell r="S189">
            <v>0</v>
          </cell>
          <cell r="T189">
            <v>0</v>
          </cell>
          <cell r="U189">
            <v>2458</v>
          </cell>
          <cell r="V189">
            <v>0</v>
          </cell>
          <cell r="W189">
            <v>0</v>
          </cell>
          <cell r="X189">
            <v>0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>
            <v>16080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  <cell r="AH189">
            <v>0</v>
          </cell>
          <cell r="AI189">
            <v>0</v>
          </cell>
          <cell r="AJ189">
            <v>0</v>
          </cell>
          <cell r="AK189">
            <v>206</v>
          </cell>
          <cell r="AL189">
            <v>0</v>
          </cell>
          <cell r="AM189">
            <v>0</v>
          </cell>
          <cell r="AN189">
            <v>0</v>
          </cell>
          <cell r="AO189">
            <v>6977</v>
          </cell>
          <cell r="AP189">
            <v>0</v>
          </cell>
          <cell r="AQ189">
            <v>0</v>
          </cell>
          <cell r="AR189">
            <v>0</v>
          </cell>
          <cell r="AS189">
            <v>785</v>
          </cell>
          <cell r="AT189">
            <v>0</v>
          </cell>
          <cell r="AU189">
            <v>0</v>
          </cell>
          <cell r="AV189">
            <v>0</v>
          </cell>
          <cell r="AW189">
            <v>1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1</v>
          </cell>
          <cell r="BF189">
            <v>0</v>
          </cell>
          <cell r="BG189">
            <v>0</v>
          </cell>
          <cell r="BH189">
            <v>0</v>
          </cell>
          <cell r="BI189">
            <v>341770</v>
          </cell>
          <cell r="BJ189">
            <v>104959</v>
          </cell>
          <cell r="BK189">
            <v>514753</v>
          </cell>
          <cell r="BL189">
            <v>0</v>
          </cell>
          <cell r="BM189">
            <v>0</v>
          </cell>
          <cell r="BN189">
            <v>0</v>
          </cell>
          <cell r="BO189">
            <v>172983</v>
          </cell>
          <cell r="BP189">
            <v>0</v>
          </cell>
          <cell r="BQ189">
            <v>0</v>
          </cell>
          <cell r="BR189">
            <v>133</v>
          </cell>
          <cell r="BS189">
            <v>800</v>
          </cell>
          <cell r="BT189">
            <v>9</v>
          </cell>
          <cell r="BU189">
            <v>40</v>
          </cell>
          <cell r="BV189">
            <v>180200</v>
          </cell>
          <cell r="BW189">
            <v>141801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 t="str">
            <v>NO</v>
          </cell>
          <cell r="CC189">
            <v>2</v>
          </cell>
          <cell r="CD189">
            <v>2</v>
          </cell>
          <cell r="CE189">
            <v>2</v>
          </cell>
        </row>
        <row r="190">
          <cell r="A190" t="str">
            <v>5887634</v>
          </cell>
          <cell r="B190" t="str">
            <v>Springfield Regional Medical Center</v>
          </cell>
          <cell r="C190">
            <v>41275</v>
          </cell>
          <cell r="D190">
            <v>41639</v>
          </cell>
          <cell r="E190">
            <v>0</v>
          </cell>
          <cell r="F190">
            <v>0</v>
          </cell>
          <cell r="G190">
            <v>2036145</v>
          </cell>
          <cell r="H190">
            <v>0</v>
          </cell>
          <cell r="I190">
            <v>0</v>
          </cell>
          <cell r="J190">
            <v>0</v>
          </cell>
          <cell r="K190">
            <v>211538300</v>
          </cell>
          <cell r="L190">
            <v>146832676</v>
          </cell>
          <cell r="M190">
            <v>55923677</v>
          </cell>
          <cell r="N190">
            <v>75017</v>
          </cell>
          <cell r="O190">
            <v>5585</v>
          </cell>
          <cell r="P190">
            <v>16144</v>
          </cell>
          <cell r="Q190">
            <v>1049</v>
          </cell>
          <cell r="R190">
            <v>181977</v>
          </cell>
          <cell r="S190">
            <v>7220</v>
          </cell>
          <cell r="T190">
            <v>3517647</v>
          </cell>
          <cell r="U190">
            <v>32371444</v>
          </cell>
          <cell r="V190">
            <v>1512172</v>
          </cell>
          <cell r="W190">
            <v>20130874</v>
          </cell>
          <cell r="X190">
            <v>116</v>
          </cell>
          <cell r="Y190">
            <v>1096</v>
          </cell>
          <cell r="Z190">
            <v>518</v>
          </cell>
          <cell r="AA190">
            <v>7975</v>
          </cell>
          <cell r="AB190">
            <v>10573126</v>
          </cell>
          <cell r="AC190">
            <v>9148469</v>
          </cell>
          <cell r="AD190">
            <v>10647955</v>
          </cell>
          <cell r="AE190">
            <v>14092050</v>
          </cell>
          <cell r="AF190">
            <v>459</v>
          </cell>
          <cell r="AG190">
            <v>459</v>
          </cell>
          <cell r="AH190">
            <v>4707</v>
          </cell>
          <cell r="AI190">
            <v>7286</v>
          </cell>
          <cell r="AJ190">
            <v>311760</v>
          </cell>
          <cell r="AK190">
            <v>-6691064</v>
          </cell>
          <cell r="AL190">
            <v>44308</v>
          </cell>
          <cell r="AM190">
            <v>-8869247</v>
          </cell>
          <cell r="AN190">
            <v>3157711</v>
          </cell>
          <cell r="AO190">
            <v>2646054</v>
          </cell>
          <cell r="AP190">
            <v>1684393</v>
          </cell>
          <cell r="AQ190">
            <v>2170406</v>
          </cell>
          <cell r="AR190">
            <v>853593</v>
          </cell>
          <cell r="AS190">
            <v>17621168</v>
          </cell>
          <cell r="AT190">
            <v>269870</v>
          </cell>
          <cell r="AU190">
            <v>12823213</v>
          </cell>
          <cell r="AV190">
            <v>103</v>
          </cell>
          <cell r="AW190">
            <v>951</v>
          </cell>
          <cell r="AX190">
            <v>312</v>
          </cell>
          <cell r="AY190">
            <v>4468</v>
          </cell>
          <cell r="AZ190">
            <v>0</v>
          </cell>
          <cell r="BA190">
            <v>18173</v>
          </cell>
          <cell r="BB190">
            <v>0</v>
          </cell>
          <cell r="BC190">
            <v>139882</v>
          </cell>
          <cell r="BD190">
            <v>371</v>
          </cell>
          <cell r="BE190">
            <v>389</v>
          </cell>
          <cell r="BF190">
            <v>2242</v>
          </cell>
          <cell r="BG190">
            <v>4511</v>
          </cell>
          <cell r="BH190">
            <v>0</v>
          </cell>
          <cell r="BI190">
            <v>8528129</v>
          </cell>
          <cell r="BJ190">
            <v>2481339.2400000002</v>
          </cell>
          <cell r="BK190">
            <v>8227100.2400000002</v>
          </cell>
          <cell r="BL190">
            <v>2071283</v>
          </cell>
          <cell r="BM190">
            <v>927140.43</v>
          </cell>
          <cell r="BN190">
            <v>3004803.43</v>
          </cell>
          <cell r="BO190">
            <v>0</v>
          </cell>
          <cell r="BP190">
            <v>0</v>
          </cell>
          <cell r="BQ190">
            <v>0</v>
          </cell>
          <cell r="BR190">
            <v>8401</v>
          </cell>
          <cell r="BS190">
            <v>30852</v>
          </cell>
          <cell r="BT190">
            <v>2802</v>
          </cell>
          <cell r="BU190">
            <v>7772</v>
          </cell>
          <cell r="BV190">
            <v>11559368</v>
          </cell>
          <cell r="BW190">
            <v>12327696</v>
          </cell>
          <cell r="BX190">
            <v>34805</v>
          </cell>
          <cell r="BY190">
            <v>80767</v>
          </cell>
          <cell r="BZ190">
            <v>7709279</v>
          </cell>
          <cell r="CA190">
            <v>9639864</v>
          </cell>
          <cell r="CB190" t="str">
            <v>YES</v>
          </cell>
          <cell r="CC190">
            <v>1</v>
          </cell>
          <cell r="CD190">
            <v>2</v>
          </cell>
          <cell r="CE190">
            <v>2</v>
          </cell>
        </row>
        <row r="191">
          <cell r="A191" t="str">
            <v>2037085</v>
          </cell>
          <cell r="B191" t="str">
            <v>St. Anne Mercy Hospital</v>
          </cell>
          <cell r="C191">
            <v>41275</v>
          </cell>
          <cell r="D191">
            <v>41639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76972864</v>
          </cell>
          <cell r="L191">
            <v>36542770</v>
          </cell>
          <cell r="M191">
            <v>32972585</v>
          </cell>
          <cell r="N191">
            <v>19178</v>
          </cell>
          <cell r="O191">
            <v>503</v>
          </cell>
          <cell r="P191">
            <v>4331</v>
          </cell>
          <cell r="Q191">
            <v>178</v>
          </cell>
          <cell r="R191">
            <v>189640</v>
          </cell>
          <cell r="S191">
            <v>7642</v>
          </cell>
          <cell r="T191">
            <v>167499.91999999998</v>
          </cell>
          <cell r="U191">
            <v>12560795.289999999</v>
          </cell>
          <cell r="V191">
            <v>721715.09</v>
          </cell>
          <cell r="W191">
            <v>30565500.41</v>
          </cell>
          <cell r="X191">
            <v>5</v>
          </cell>
          <cell r="Y191">
            <v>295</v>
          </cell>
          <cell r="Z191">
            <v>196</v>
          </cell>
          <cell r="AA191">
            <v>8310</v>
          </cell>
          <cell r="AB191">
            <v>5260224.0300000012</v>
          </cell>
          <cell r="AC191">
            <v>3587269.49</v>
          </cell>
          <cell r="AD191">
            <v>15982766.730000002</v>
          </cell>
          <cell r="AE191">
            <v>15142630.069999997</v>
          </cell>
          <cell r="AF191">
            <v>154</v>
          </cell>
          <cell r="AG191">
            <v>109</v>
          </cell>
          <cell r="AH191">
            <v>5036</v>
          </cell>
          <cell r="AI191">
            <v>5558</v>
          </cell>
          <cell r="AJ191">
            <v>-3563.8799999999974</v>
          </cell>
          <cell r="AK191">
            <v>-222827.95000000019</v>
          </cell>
          <cell r="AL191">
            <v>11815.009999999995</v>
          </cell>
          <cell r="AM191">
            <v>-3001612.42</v>
          </cell>
          <cell r="AN191">
            <v>993559</v>
          </cell>
          <cell r="AO191">
            <v>636229.75</v>
          </cell>
          <cell r="AP191">
            <v>1651172.73</v>
          </cell>
          <cell r="AQ191">
            <v>1542032.67</v>
          </cell>
          <cell r="AR191">
            <v>36137.879999999997</v>
          </cell>
          <cell r="AS191">
            <v>2442779.9500000002</v>
          </cell>
          <cell r="AT191">
            <v>77528.990000000005</v>
          </cell>
          <cell r="AU191">
            <v>6652315.4199999999</v>
          </cell>
          <cell r="AV191">
            <v>5</v>
          </cell>
          <cell r="AW191">
            <v>285</v>
          </cell>
          <cell r="AX191">
            <v>192</v>
          </cell>
          <cell r="AY191">
            <v>8221</v>
          </cell>
          <cell r="AZ191">
            <v>0</v>
          </cell>
          <cell r="BA191">
            <v>24387.25</v>
          </cell>
          <cell r="BB191">
            <v>531.27</v>
          </cell>
          <cell r="BC191">
            <v>90302.33</v>
          </cell>
          <cell r="BD191">
            <v>154</v>
          </cell>
          <cell r="BE191">
            <v>108</v>
          </cell>
          <cell r="BF191">
            <v>5017</v>
          </cell>
          <cell r="BG191">
            <v>5501</v>
          </cell>
          <cell r="BH191">
            <v>0</v>
          </cell>
          <cell r="BI191">
            <v>1250505</v>
          </cell>
          <cell r="BJ191">
            <v>1149321.6599999999</v>
          </cell>
          <cell r="BK191">
            <v>2361882.66</v>
          </cell>
          <cell r="BL191">
            <v>829704</v>
          </cell>
          <cell r="BM191">
            <v>575796.18000000005</v>
          </cell>
          <cell r="BN191">
            <v>1755903.1800000002</v>
          </cell>
          <cell r="BO191">
            <v>0</v>
          </cell>
          <cell r="BP191">
            <v>0</v>
          </cell>
          <cell r="BQ191">
            <v>0</v>
          </cell>
          <cell r="BR191">
            <v>1529</v>
          </cell>
          <cell r="BS191">
            <v>3914</v>
          </cell>
          <cell r="BT191">
            <v>295</v>
          </cell>
          <cell r="BU191">
            <v>939</v>
          </cell>
          <cell r="BV191">
            <v>2604716.4000000004</v>
          </cell>
          <cell r="BW191">
            <v>2605775</v>
          </cell>
          <cell r="BX191">
            <v>15725</v>
          </cell>
          <cell r="BY191">
            <v>62807</v>
          </cell>
          <cell r="BZ191">
            <v>3963390.49</v>
          </cell>
          <cell r="CA191">
            <v>5171603</v>
          </cell>
          <cell r="CB191" t="str">
            <v>YES</v>
          </cell>
          <cell r="CC191">
            <v>1</v>
          </cell>
          <cell r="CD191">
            <v>2</v>
          </cell>
          <cell r="CE191">
            <v>2</v>
          </cell>
        </row>
        <row r="192">
          <cell r="A192" t="str">
            <v>7643394</v>
          </cell>
          <cell r="B192" t="str">
            <v>St. Ann's Hospital</v>
          </cell>
          <cell r="C192">
            <v>41456</v>
          </cell>
          <cell r="D192">
            <v>41820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209425418</v>
          </cell>
          <cell r="L192">
            <v>123037148</v>
          </cell>
          <cell r="M192">
            <v>82709751</v>
          </cell>
          <cell r="N192">
            <v>75375</v>
          </cell>
          <cell r="O192">
            <v>6024</v>
          </cell>
          <cell r="P192">
            <v>15938</v>
          </cell>
          <cell r="Q192">
            <v>1651</v>
          </cell>
          <cell r="R192">
            <v>174677</v>
          </cell>
          <cell r="S192">
            <v>8064.5</v>
          </cell>
          <cell r="T192">
            <v>1278100.7199999997</v>
          </cell>
          <cell r="U192">
            <v>37560815.350000009</v>
          </cell>
          <cell r="V192">
            <v>1483279.2499999998</v>
          </cell>
          <cell r="W192">
            <v>48087395.48999998</v>
          </cell>
          <cell r="X192">
            <v>69</v>
          </cell>
          <cell r="Y192">
            <v>2221</v>
          </cell>
          <cell r="Z192">
            <v>505</v>
          </cell>
          <cell r="AA192">
            <v>17104</v>
          </cell>
          <cell r="AB192">
            <v>4725764.12</v>
          </cell>
          <cell r="AC192">
            <v>6937324.7300000004</v>
          </cell>
          <cell r="AD192">
            <v>9704057.639999995</v>
          </cell>
          <cell r="AE192">
            <v>15845863.580000004</v>
          </cell>
          <cell r="AF192">
            <v>324</v>
          </cell>
          <cell r="AG192">
            <v>493</v>
          </cell>
          <cell r="AH192">
            <v>5495</v>
          </cell>
          <cell r="AI192">
            <v>8914</v>
          </cell>
          <cell r="AJ192">
            <v>45764</v>
          </cell>
          <cell r="AK192">
            <v>-1214660.7599999979</v>
          </cell>
          <cell r="AL192">
            <v>-88886</v>
          </cell>
          <cell r="AM192">
            <v>-8008334</v>
          </cell>
          <cell r="AN192">
            <v>1896003</v>
          </cell>
          <cell r="AO192">
            <v>2619517.29</v>
          </cell>
          <cell r="AP192">
            <v>1885949</v>
          </cell>
          <cell r="AQ192">
            <v>2280143.6</v>
          </cell>
          <cell r="AR192">
            <v>446512</v>
          </cell>
          <cell r="AS192">
            <v>16877260.759999998</v>
          </cell>
          <cell r="AT192">
            <v>408265</v>
          </cell>
          <cell r="AU192">
            <v>19208941</v>
          </cell>
          <cell r="AV192">
            <v>65</v>
          </cell>
          <cell r="AW192">
            <v>2058</v>
          </cell>
          <cell r="AX192">
            <v>383</v>
          </cell>
          <cell r="AY192">
            <v>12200</v>
          </cell>
          <cell r="AZ192">
            <v>0</v>
          </cell>
          <cell r="BA192">
            <v>124804.71</v>
          </cell>
          <cell r="BB192">
            <v>246</v>
          </cell>
          <cell r="BC192">
            <v>529192.4</v>
          </cell>
          <cell r="BD192">
            <v>287</v>
          </cell>
          <cell r="BE192">
            <v>454</v>
          </cell>
          <cell r="BF192">
            <v>3213</v>
          </cell>
          <cell r="BG192">
            <v>6552</v>
          </cell>
          <cell r="BH192">
            <v>0</v>
          </cell>
          <cell r="BI192">
            <v>10493465</v>
          </cell>
          <cell r="BJ192">
            <v>4337006</v>
          </cell>
          <cell r="BK192">
            <v>10796276</v>
          </cell>
          <cell r="BL192">
            <v>3236142</v>
          </cell>
          <cell r="BM192">
            <v>888301</v>
          </cell>
          <cell r="BN192">
            <v>3160858</v>
          </cell>
          <cell r="BO192">
            <v>0</v>
          </cell>
          <cell r="BP192">
            <v>0</v>
          </cell>
          <cell r="BQ192">
            <v>0</v>
          </cell>
          <cell r="BR192">
            <v>9928</v>
          </cell>
          <cell r="BS192">
            <v>37739</v>
          </cell>
          <cell r="BT192">
            <v>3605</v>
          </cell>
          <cell r="BU192">
            <v>10619</v>
          </cell>
          <cell r="BV192">
            <v>10311685.15999561</v>
          </cell>
          <cell r="BW192">
            <v>15250484</v>
          </cell>
          <cell r="BX192">
            <v>23245</v>
          </cell>
          <cell r="BY192">
            <v>109916</v>
          </cell>
          <cell r="BZ192">
            <v>6731775.049283945</v>
          </cell>
          <cell r="CA192">
            <v>7958098</v>
          </cell>
          <cell r="CB192" t="str">
            <v>YES</v>
          </cell>
          <cell r="CC192">
            <v>1</v>
          </cell>
          <cell r="CD192">
            <v>2</v>
          </cell>
          <cell r="CE192">
            <v>2</v>
          </cell>
        </row>
        <row r="193">
          <cell r="A193" t="str">
            <v>7644259</v>
          </cell>
          <cell r="B193" t="str">
            <v>St. Charles Mercy Hospital</v>
          </cell>
          <cell r="C193">
            <v>41275</v>
          </cell>
          <cell r="D193">
            <v>41639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117433934</v>
          </cell>
          <cell r="L193">
            <v>74175925</v>
          </cell>
          <cell r="M193">
            <v>37241862</v>
          </cell>
          <cell r="N193">
            <v>51929</v>
          </cell>
          <cell r="O193">
            <v>4664</v>
          </cell>
          <cell r="P193">
            <v>9591</v>
          </cell>
          <cell r="Q193">
            <v>804</v>
          </cell>
          <cell r="R193">
            <v>140638</v>
          </cell>
          <cell r="S193">
            <v>38714</v>
          </cell>
          <cell r="T193">
            <v>692068.33000000007</v>
          </cell>
          <cell r="U193">
            <v>13062365.649999999</v>
          </cell>
          <cell r="V193">
            <v>584707.78999999992</v>
          </cell>
          <cell r="W193">
            <v>29442269.399999999</v>
          </cell>
          <cell r="X193">
            <v>26</v>
          </cell>
          <cell r="Y193">
            <v>536</v>
          </cell>
          <cell r="Z193">
            <v>187</v>
          </cell>
          <cell r="AA193">
            <v>9170</v>
          </cell>
          <cell r="AB193">
            <v>9446588.1399999987</v>
          </cell>
          <cell r="AC193">
            <v>4457406.1999999993</v>
          </cell>
          <cell r="AD193">
            <v>11646503.98</v>
          </cell>
          <cell r="AE193">
            <v>10677220.029999997</v>
          </cell>
          <cell r="AF193">
            <v>571</v>
          </cell>
          <cell r="AG193">
            <v>259</v>
          </cell>
          <cell r="AH193">
            <v>4255</v>
          </cell>
          <cell r="AI193">
            <v>5285</v>
          </cell>
          <cell r="AJ193">
            <v>59605.51999999999</v>
          </cell>
          <cell r="AK193">
            <v>-80502.100000000093</v>
          </cell>
          <cell r="AL193">
            <v>-16148.880000000005</v>
          </cell>
          <cell r="AM193">
            <v>-2631616.7599999998</v>
          </cell>
          <cell r="AN193">
            <v>2598844</v>
          </cell>
          <cell r="AO193">
            <v>1129625.24</v>
          </cell>
          <cell r="AP193">
            <v>1478615.47</v>
          </cell>
          <cell r="AQ193">
            <v>1228539.8700000001</v>
          </cell>
          <cell r="AR193">
            <v>138683.48000000001</v>
          </cell>
          <cell r="AS193">
            <v>3224406.1</v>
          </cell>
          <cell r="AT193">
            <v>97432.88</v>
          </cell>
          <cell r="AU193">
            <v>6334466.7599999998</v>
          </cell>
          <cell r="AV193">
            <v>25</v>
          </cell>
          <cell r="AW193">
            <v>534</v>
          </cell>
          <cell r="AX193">
            <v>184</v>
          </cell>
          <cell r="AY193">
            <v>8960</v>
          </cell>
          <cell r="AZ193">
            <v>0</v>
          </cell>
          <cell r="BA193">
            <v>29181.759999999998</v>
          </cell>
          <cell r="BB193">
            <v>310.52999999999997</v>
          </cell>
          <cell r="BC193">
            <v>74211.13</v>
          </cell>
          <cell r="BD193">
            <v>570</v>
          </cell>
          <cell r="BE193">
            <v>257</v>
          </cell>
          <cell r="BF193">
            <v>4213</v>
          </cell>
          <cell r="BG193">
            <v>5218</v>
          </cell>
          <cell r="BH193">
            <v>0</v>
          </cell>
          <cell r="BI193">
            <v>6362379</v>
          </cell>
          <cell r="BJ193">
            <v>3067419.33</v>
          </cell>
          <cell r="BK193">
            <v>8022921.3300000001</v>
          </cell>
          <cell r="BL193">
            <v>1262355</v>
          </cell>
          <cell r="BM193">
            <v>1253616.29</v>
          </cell>
          <cell r="BN193">
            <v>2645570.29</v>
          </cell>
          <cell r="BO193">
            <v>0</v>
          </cell>
          <cell r="BP193">
            <v>0</v>
          </cell>
          <cell r="BQ193">
            <v>0</v>
          </cell>
          <cell r="BR193">
            <v>8499</v>
          </cell>
          <cell r="BS193">
            <v>12715</v>
          </cell>
          <cell r="BT193">
            <v>1718</v>
          </cell>
          <cell r="BU193">
            <v>2504</v>
          </cell>
          <cell r="BV193">
            <v>9827698.6600000001</v>
          </cell>
          <cell r="BW193">
            <v>9971307</v>
          </cell>
          <cell r="BX193">
            <v>22008</v>
          </cell>
          <cell r="BY193">
            <v>35536</v>
          </cell>
          <cell r="BZ193">
            <v>4993948</v>
          </cell>
          <cell r="CA193">
            <v>6702784</v>
          </cell>
          <cell r="CB193" t="str">
            <v>YES</v>
          </cell>
          <cell r="CC193">
            <v>1</v>
          </cell>
          <cell r="CD193">
            <v>2</v>
          </cell>
          <cell r="CE193">
            <v>2</v>
          </cell>
        </row>
        <row r="194">
          <cell r="A194" t="str">
            <v>2771693</v>
          </cell>
          <cell r="B194" t="str">
            <v>St. Elizabeth - Boardman</v>
          </cell>
          <cell r="C194">
            <v>41275</v>
          </cell>
          <cell r="D194">
            <v>41639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90987231</v>
          </cell>
          <cell r="L194">
            <v>61922405</v>
          </cell>
          <cell r="M194">
            <v>26823356</v>
          </cell>
          <cell r="N194">
            <v>37193</v>
          </cell>
          <cell r="O194">
            <v>1048</v>
          </cell>
          <cell r="P194">
            <v>8454</v>
          </cell>
          <cell r="Q194">
            <v>227</v>
          </cell>
          <cell r="R194">
            <v>88220</v>
          </cell>
          <cell r="S194">
            <v>2386</v>
          </cell>
          <cell r="T194">
            <v>1723749.2084779805</v>
          </cell>
          <cell r="U194">
            <v>32283213.620000012</v>
          </cell>
          <cell r="V194">
            <v>1767035.6055092064</v>
          </cell>
          <cell r="W194">
            <v>26375282.202879485</v>
          </cell>
          <cell r="X194">
            <v>74</v>
          </cell>
          <cell r="Y194">
            <v>1300</v>
          </cell>
          <cell r="Z194">
            <v>530</v>
          </cell>
          <cell r="AA194">
            <v>8543</v>
          </cell>
          <cell r="AB194">
            <v>4225384.3714576699</v>
          </cell>
          <cell r="AC194">
            <v>3369839.4858326158</v>
          </cell>
          <cell r="AD194">
            <v>5746111.6994199045</v>
          </cell>
          <cell r="AE194">
            <v>12145889.098469814</v>
          </cell>
          <cell r="AF194">
            <v>181</v>
          </cell>
          <cell r="AG194">
            <v>159</v>
          </cell>
          <cell r="AH194">
            <v>2176</v>
          </cell>
          <cell r="AI194">
            <v>6147</v>
          </cell>
          <cell r="AJ194">
            <v>91017</v>
          </cell>
          <cell r="AK194">
            <v>968773</v>
          </cell>
          <cell r="AL194">
            <v>-173173</v>
          </cell>
          <cell r="AM194">
            <v>-2448836</v>
          </cell>
          <cell r="AN194">
            <v>1132971</v>
          </cell>
          <cell r="AO194">
            <v>864356</v>
          </cell>
          <cell r="AP194">
            <v>814726</v>
          </cell>
          <cell r="AQ194">
            <v>1384209</v>
          </cell>
          <cell r="AR194">
            <v>397966</v>
          </cell>
          <cell r="AS194">
            <v>8441533</v>
          </cell>
          <cell r="AT194">
            <v>432701</v>
          </cell>
          <cell r="AU194">
            <v>6266465</v>
          </cell>
          <cell r="AV194">
            <v>70</v>
          </cell>
          <cell r="AW194">
            <v>1150</v>
          </cell>
          <cell r="AX194">
            <v>375</v>
          </cell>
          <cell r="AY194">
            <v>5854</v>
          </cell>
          <cell r="AZ194">
            <v>0</v>
          </cell>
          <cell r="BA194">
            <v>43332</v>
          </cell>
          <cell r="BB194">
            <v>7468</v>
          </cell>
          <cell r="BC194">
            <v>181116</v>
          </cell>
          <cell r="BD194">
            <v>167</v>
          </cell>
          <cell r="BE194">
            <v>146</v>
          </cell>
          <cell r="BF194">
            <v>1410</v>
          </cell>
          <cell r="BG194">
            <v>4066</v>
          </cell>
          <cell r="BH194">
            <v>0</v>
          </cell>
          <cell r="BI194">
            <v>1776089</v>
          </cell>
          <cell r="BJ194">
            <v>536234.69999999995</v>
          </cell>
          <cell r="BK194">
            <v>2228806.7000000002</v>
          </cell>
          <cell r="BL194">
            <v>821532</v>
          </cell>
          <cell r="BM194">
            <v>426469.74</v>
          </cell>
          <cell r="BN194">
            <v>1418265.74</v>
          </cell>
          <cell r="BO194">
            <v>0</v>
          </cell>
          <cell r="BP194">
            <v>0</v>
          </cell>
          <cell r="BQ194">
            <v>0</v>
          </cell>
          <cell r="BR194">
            <v>1655</v>
          </cell>
          <cell r="BS194">
            <v>13161</v>
          </cell>
          <cell r="BT194">
            <v>377</v>
          </cell>
          <cell r="BU194">
            <v>2982</v>
          </cell>
          <cell r="BV194">
            <v>2640324.0084601212</v>
          </cell>
          <cell r="BW194">
            <v>2796811</v>
          </cell>
          <cell r="BX194">
            <v>11124</v>
          </cell>
          <cell r="BY194">
            <v>24516</v>
          </cell>
          <cell r="BZ194">
            <v>3556101</v>
          </cell>
          <cell r="CA194">
            <v>3073422</v>
          </cell>
          <cell r="CB194" t="str">
            <v>YES</v>
          </cell>
          <cell r="CC194">
            <v>1</v>
          </cell>
          <cell r="CD194">
            <v>2</v>
          </cell>
          <cell r="CE194">
            <v>2</v>
          </cell>
        </row>
        <row r="195">
          <cell r="A195" t="str">
            <v>7645338</v>
          </cell>
          <cell r="B195" t="str">
            <v>St. Elizabeth Health Center</v>
          </cell>
          <cell r="C195">
            <v>41275</v>
          </cell>
          <cell r="D195">
            <v>41639</v>
          </cell>
          <cell r="E195">
            <v>0</v>
          </cell>
          <cell r="F195">
            <v>3154260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276248214</v>
          </cell>
          <cell r="L195">
            <v>174305820</v>
          </cell>
          <cell r="M195">
            <v>94509133</v>
          </cell>
          <cell r="N195">
            <v>98272</v>
          </cell>
          <cell r="O195">
            <v>5671</v>
          </cell>
          <cell r="P195">
            <v>18392</v>
          </cell>
          <cell r="Q195">
            <v>1011</v>
          </cell>
          <cell r="R195">
            <v>294156</v>
          </cell>
          <cell r="S195">
            <v>10717</v>
          </cell>
          <cell r="T195">
            <v>5798032.0473054061</v>
          </cell>
          <cell r="U195">
            <v>89787979.146083131</v>
          </cell>
          <cell r="V195">
            <v>4204188.5399557361</v>
          </cell>
          <cell r="W195">
            <v>56100897.11004512</v>
          </cell>
          <cell r="X195">
            <v>175</v>
          </cell>
          <cell r="Y195">
            <v>2709</v>
          </cell>
          <cell r="Z195">
            <v>1212</v>
          </cell>
          <cell r="AA195">
            <v>17930</v>
          </cell>
          <cell r="AB195">
            <v>22814468.5</v>
          </cell>
          <cell r="AC195">
            <v>11912786.1625</v>
          </cell>
          <cell r="AD195">
            <v>21974205.851000004</v>
          </cell>
          <cell r="AE195">
            <v>30975825.193000004</v>
          </cell>
          <cell r="AF195">
            <v>797</v>
          </cell>
          <cell r="AG195">
            <v>455</v>
          </cell>
          <cell r="AH195">
            <v>14805</v>
          </cell>
          <cell r="AI195">
            <v>23288</v>
          </cell>
          <cell r="AJ195">
            <v>176093.81000000029</v>
          </cell>
          <cell r="AK195">
            <v>-1793402</v>
          </cell>
          <cell r="AL195">
            <v>-117969.00000000035</v>
          </cell>
          <cell r="AM195">
            <v>-4009647</v>
          </cell>
          <cell r="AN195">
            <v>6433769</v>
          </cell>
          <cell r="AO195">
            <v>3168087</v>
          </cell>
          <cell r="AP195">
            <v>4750830</v>
          </cell>
          <cell r="AQ195">
            <v>5870662</v>
          </cell>
          <cell r="AR195">
            <v>1309595.1899999997</v>
          </cell>
          <cell r="AS195">
            <v>24511616</v>
          </cell>
          <cell r="AT195">
            <v>852704.00000000035</v>
          </cell>
          <cell r="AU195">
            <v>14043202</v>
          </cell>
          <cell r="AV195">
            <v>158</v>
          </cell>
          <cell r="AW195">
            <v>2371</v>
          </cell>
          <cell r="AX195">
            <v>625</v>
          </cell>
          <cell r="AY195">
            <v>10766</v>
          </cell>
          <cell r="AZ195">
            <v>0</v>
          </cell>
          <cell r="BA195">
            <v>105591</v>
          </cell>
          <cell r="BB195">
            <v>5673</v>
          </cell>
          <cell r="BC195">
            <v>313148</v>
          </cell>
          <cell r="BD195">
            <v>647</v>
          </cell>
          <cell r="BE195">
            <v>414</v>
          </cell>
          <cell r="BF195">
            <v>4278</v>
          </cell>
          <cell r="BG195">
            <v>10635</v>
          </cell>
          <cell r="BH195">
            <v>0</v>
          </cell>
          <cell r="BI195">
            <v>10151764</v>
          </cell>
          <cell r="BJ195">
            <v>5555579.5499999998</v>
          </cell>
          <cell r="BK195">
            <v>15159846.550000001</v>
          </cell>
          <cell r="BL195">
            <v>4664104</v>
          </cell>
          <cell r="BM195">
            <v>1405274.8</v>
          </cell>
          <cell r="BN195">
            <v>5273404.8</v>
          </cell>
          <cell r="BO195">
            <v>0</v>
          </cell>
          <cell r="BP195">
            <v>0</v>
          </cell>
          <cell r="BQ195">
            <v>0</v>
          </cell>
          <cell r="BR195">
            <v>10624</v>
          </cell>
          <cell r="BS195">
            <v>34830</v>
          </cell>
          <cell r="BT195">
            <v>3019</v>
          </cell>
          <cell r="BU195">
            <v>7260</v>
          </cell>
          <cell r="BV195">
            <v>19088618.137257803</v>
          </cell>
          <cell r="BW195">
            <v>17065376</v>
          </cell>
          <cell r="BX195">
            <v>49993</v>
          </cell>
          <cell r="BY195">
            <v>93909</v>
          </cell>
          <cell r="BZ195">
            <v>11353727</v>
          </cell>
          <cell r="CA195">
            <v>14178546</v>
          </cell>
          <cell r="CB195" t="str">
            <v>YES</v>
          </cell>
          <cell r="CC195">
            <v>1</v>
          </cell>
          <cell r="CD195">
            <v>2</v>
          </cell>
          <cell r="CE195">
            <v>2</v>
          </cell>
        </row>
        <row r="196">
          <cell r="A196" t="str">
            <v>3009783</v>
          </cell>
          <cell r="B196" t="str">
            <v>St. John Medical Center</v>
          </cell>
          <cell r="C196">
            <v>41275</v>
          </cell>
          <cell r="D196">
            <v>41639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123490503</v>
          </cell>
          <cell r="L196">
            <v>77172752</v>
          </cell>
          <cell r="M196">
            <v>41038203</v>
          </cell>
          <cell r="N196">
            <v>43009</v>
          </cell>
          <cell r="O196">
            <v>1103</v>
          </cell>
          <cell r="P196">
            <v>11389</v>
          </cell>
          <cell r="Q196">
            <v>283</v>
          </cell>
          <cell r="R196">
            <v>147592</v>
          </cell>
          <cell r="S196">
            <v>2783</v>
          </cell>
          <cell r="T196">
            <v>812979</v>
          </cell>
          <cell r="U196">
            <v>19826437</v>
          </cell>
          <cell r="V196">
            <v>923902</v>
          </cell>
          <cell r="W196">
            <v>24588782</v>
          </cell>
          <cell r="X196">
            <v>35</v>
          </cell>
          <cell r="Y196">
            <v>954</v>
          </cell>
          <cell r="Z196">
            <v>286</v>
          </cell>
          <cell r="AA196">
            <v>9349</v>
          </cell>
          <cell r="AB196">
            <v>3134132</v>
          </cell>
          <cell r="AC196">
            <v>3534176</v>
          </cell>
          <cell r="AD196">
            <v>3508678</v>
          </cell>
          <cell r="AE196">
            <v>5604623</v>
          </cell>
          <cell r="AF196">
            <v>199</v>
          </cell>
          <cell r="AG196">
            <v>188</v>
          </cell>
          <cell r="AH196">
            <v>1461</v>
          </cell>
          <cell r="AI196">
            <v>2767</v>
          </cell>
          <cell r="AJ196">
            <v>-11677</v>
          </cell>
          <cell r="AK196">
            <v>12013</v>
          </cell>
          <cell r="AL196">
            <v>7508</v>
          </cell>
          <cell r="AM196">
            <v>-1758368</v>
          </cell>
          <cell r="AN196">
            <v>903400</v>
          </cell>
          <cell r="AO196">
            <v>892805</v>
          </cell>
          <cell r="AP196">
            <v>582936</v>
          </cell>
          <cell r="AQ196">
            <v>752629</v>
          </cell>
          <cell r="AR196">
            <v>256773</v>
          </cell>
          <cell r="AS196">
            <v>6268105</v>
          </cell>
          <cell r="AT196">
            <v>181707</v>
          </cell>
          <cell r="AU196">
            <v>6272053</v>
          </cell>
          <cell r="AV196">
            <v>32</v>
          </cell>
          <cell r="AW196">
            <v>854</v>
          </cell>
          <cell r="AX196">
            <v>159</v>
          </cell>
          <cell r="AY196">
            <v>6015</v>
          </cell>
          <cell r="AZ196">
            <v>0</v>
          </cell>
          <cell r="BA196">
            <v>93656</v>
          </cell>
          <cell r="BB196">
            <v>0</v>
          </cell>
          <cell r="BC196">
            <v>119944</v>
          </cell>
          <cell r="BD196">
            <v>174</v>
          </cell>
          <cell r="BE196">
            <v>175</v>
          </cell>
          <cell r="BF196">
            <v>899</v>
          </cell>
          <cell r="BG196">
            <v>2000</v>
          </cell>
          <cell r="BH196">
            <v>0</v>
          </cell>
          <cell r="BI196">
            <v>1975887</v>
          </cell>
          <cell r="BJ196">
            <v>1302561</v>
          </cell>
          <cell r="BK196">
            <v>2855694</v>
          </cell>
          <cell r="BL196">
            <v>761101</v>
          </cell>
          <cell r="BM196">
            <v>333851</v>
          </cell>
          <cell r="BN196">
            <v>899287</v>
          </cell>
          <cell r="BO196">
            <v>0</v>
          </cell>
          <cell r="BP196">
            <v>0</v>
          </cell>
          <cell r="BQ196">
            <v>0</v>
          </cell>
          <cell r="BR196">
            <v>2831</v>
          </cell>
          <cell r="BS196">
            <v>6990</v>
          </cell>
          <cell r="BT196">
            <v>1187</v>
          </cell>
          <cell r="BU196">
            <v>2745</v>
          </cell>
          <cell r="BV196">
            <v>3526511</v>
          </cell>
          <cell r="BW196">
            <v>4898227</v>
          </cell>
          <cell r="BX196">
            <v>16323</v>
          </cell>
          <cell r="BY196">
            <v>47464</v>
          </cell>
          <cell r="BZ196">
            <v>4059895</v>
          </cell>
          <cell r="CA196">
            <v>4683872</v>
          </cell>
          <cell r="CB196" t="str">
            <v>YES</v>
          </cell>
          <cell r="CC196">
            <v>1</v>
          </cell>
          <cell r="CD196">
            <v>3</v>
          </cell>
          <cell r="CE196">
            <v>3</v>
          </cell>
        </row>
        <row r="197">
          <cell r="A197" t="str">
            <v>0265547</v>
          </cell>
          <cell r="B197" t="str">
            <v>St. Joseph Health Center</v>
          </cell>
          <cell r="C197">
            <v>41275</v>
          </cell>
          <cell r="D197">
            <v>41639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129480008</v>
          </cell>
          <cell r="L197">
            <v>60056945</v>
          </cell>
          <cell r="M197">
            <v>66865415</v>
          </cell>
          <cell r="N197">
            <v>41321</v>
          </cell>
          <cell r="O197">
            <v>1874</v>
          </cell>
          <cell r="P197">
            <v>7967</v>
          </cell>
          <cell r="Q197">
            <v>446</v>
          </cell>
          <cell r="R197">
            <v>173952</v>
          </cell>
          <cell r="S197">
            <v>6536</v>
          </cell>
          <cell r="T197">
            <v>1982336.179484352</v>
          </cell>
          <cell r="U197">
            <v>37597146.832739428</v>
          </cell>
          <cell r="V197">
            <v>2174142.1209228686</v>
          </cell>
          <cell r="W197">
            <v>39799660.805458412</v>
          </cell>
          <cell r="X197">
            <v>68</v>
          </cell>
          <cell r="Y197">
            <v>1344</v>
          </cell>
          <cell r="Z197">
            <v>722</v>
          </cell>
          <cell r="AA197">
            <v>13708</v>
          </cell>
          <cell r="AB197">
            <v>5362083.7036504503</v>
          </cell>
          <cell r="AC197">
            <v>5287533.9919933137</v>
          </cell>
          <cell r="AD197">
            <v>8437806.759239668</v>
          </cell>
          <cell r="AE197">
            <v>18348572.409757141</v>
          </cell>
          <cell r="AF197">
            <v>258</v>
          </cell>
          <cell r="AG197">
            <v>250</v>
          </cell>
          <cell r="AH197">
            <v>5492</v>
          </cell>
          <cell r="AI197">
            <v>13744</v>
          </cell>
          <cell r="AJ197">
            <v>-52697</v>
          </cell>
          <cell r="AK197">
            <v>483745.11999999918</v>
          </cell>
          <cell r="AL197">
            <v>-126896</v>
          </cell>
          <cell r="AM197">
            <v>-1488539.5599999279</v>
          </cell>
          <cell r="AN197">
            <v>1336689</v>
          </cell>
          <cell r="AO197">
            <v>1349216</v>
          </cell>
          <cell r="AP197">
            <v>1619470</v>
          </cell>
          <cell r="AQ197">
            <v>3142589.98</v>
          </cell>
          <cell r="AR197">
            <v>574090</v>
          </cell>
          <cell r="AS197">
            <v>9911061.8800000008</v>
          </cell>
          <cell r="AT197">
            <v>568368</v>
          </cell>
          <cell r="AU197">
            <v>9535702.5599999279</v>
          </cell>
          <cell r="AV197">
            <v>59</v>
          </cell>
          <cell r="AW197">
            <v>1178</v>
          </cell>
          <cell r="AX197">
            <v>374</v>
          </cell>
          <cell r="AY197">
            <v>7725</v>
          </cell>
          <cell r="AZ197">
            <v>-3611</v>
          </cell>
          <cell r="BA197">
            <v>12955</v>
          </cell>
          <cell r="BB197">
            <v>17678</v>
          </cell>
          <cell r="BC197">
            <v>189444.0199999999</v>
          </cell>
          <cell r="BD197">
            <v>230</v>
          </cell>
          <cell r="BE197">
            <v>229</v>
          </cell>
          <cell r="BF197">
            <v>2331</v>
          </cell>
          <cell r="BG197">
            <v>7404</v>
          </cell>
          <cell r="BH197">
            <v>0</v>
          </cell>
          <cell r="BI197">
            <v>2942650</v>
          </cell>
          <cell r="BJ197">
            <v>2011618.0500000003</v>
          </cell>
          <cell r="BK197">
            <v>4699553.0500000007</v>
          </cell>
          <cell r="BL197">
            <v>3022780</v>
          </cell>
          <cell r="BM197">
            <v>1154622.73</v>
          </cell>
          <cell r="BN197">
            <v>3726211.73</v>
          </cell>
          <cell r="BO197">
            <v>0</v>
          </cell>
          <cell r="BP197">
            <v>0</v>
          </cell>
          <cell r="BQ197">
            <v>0</v>
          </cell>
          <cell r="BR197">
            <v>4298</v>
          </cell>
          <cell r="BS197">
            <v>14024</v>
          </cell>
          <cell r="BT197">
            <v>1642</v>
          </cell>
          <cell r="BU197">
            <v>3502</v>
          </cell>
          <cell r="BV197">
            <v>6673598.4661218747</v>
          </cell>
          <cell r="BW197">
            <v>6511170</v>
          </cell>
          <cell r="BX197">
            <v>35056</v>
          </cell>
          <cell r="BY197">
            <v>58216</v>
          </cell>
          <cell r="BZ197">
            <v>8696339</v>
          </cell>
          <cell r="CA197">
            <v>11379226</v>
          </cell>
          <cell r="CB197" t="str">
            <v>YES</v>
          </cell>
          <cell r="CC197">
            <v>1</v>
          </cell>
          <cell r="CD197">
            <v>2</v>
          </cell>
          <cell r="CE197">
            <v>2</v>
          </cell>
        </row>
        <row r="198">
          <cell r="A198" t="str">
            <v>7648602</v>
          </cell>
          <cell r="B198" t="str">
            <v>St. Luke's Hospital</v>
          </cell>
          <cell r="C198">
            <v>41275</v>
          </cell>
          <cell r="D198">
            <v>41639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169212422</v>
          </cell>
          <cell r="L198">
            <v>102368741</v>
          </cell>
          <cell r="M198">
            <v>60259726</v>
          </cell>
          <cell r="N198">
            <v>45099</v>
          </cell>
          <cell r="O198">
            <v>1177</v>
          </cell>
          <cell r="P198">
            <v>10476</v>
          </cell>
          <cell r="Q198">
            <v>295</v>
          </cell>
          <cell r="R198">
            <v>170196</v>
          </cell>
          <cell r="S198">
            <v>2108</v>
          </cell>
          <cell r="T198">
            <v>652661</v>
          </cell>
          <cell r="U198">
            <v>12493504</v>
          </cell>
          <cell r="V198">
            <v>821114</v>
          </cell>
          <cell r="W198">
            <v>11804677</v>
          </cell>
          <cell r="X198">
            <v>37</v>
          </cell>
          <cell r="Y198">
            <v>572</v>
          </cell>
          <cell r="Z198">
            <v>337</v>
          </cell>
          <cell r="AA198">
            <v>6890</v>
          </cell>
          <cell r="AB198">
            <v>3032762</v>
          </cell>
          <cell r="AC198">
            <v>3881732</v>
          </cell>
          <cell r="AD198">
            <v>2300560</v>
          </cell>
          <cell r="AE198">
            <v>5152676</v>
          </cell>
          <cell r="AF198">
            <v>137</v>
          </cell>
          <cell r="AG198">
            <v>200</v>
          </cell>
          <cell r="AH198">
            <v>1567</v>
          </cell>
          <cell r="AI198">
            <v>5416</v>
          </cell>
          <cell r="AJ198">
            <v>17328</v>
          </cell>
          <cell r="AK198">
            <v>523828</v>
          </cell>
          <cell r="AL198">
            <v>-92046</v>
          </cell>
          <cell r="AM198">
            <v>-371315</v>
          </cell>
          <cell r="AN198">
            <v>1138709</v>
          </cell>
          <cell r="AO198">
            <v>1322353</v>
          </cell>
          <cell r="AP198">
            <v>575237</v>
          </cell>
          <cell r="AQ198">
            <v>1015598</v>
          </cell>
          <cell r="AR198">
            <v>208311</v>
          </cell>
          <cell r="AS198">
            <v>4305683</v>
          </cell>
          <cell r="AT198">
            <v>297818</v>
          </cell>
          <cell r="AU198">
            <v>3791987</v>
          </cell>
          <cell r="AV198">
            <v>34</v>
          </cell>
          <cell r="AW198">
            <v>515</v>
          </cell>
          <cell r="AX198">
            <v>204</v>
          </cell>
          <cell r="AY198">
            <v>4784</v>
          </cell>
          <cell r="AZ198">
            <v>0</v>
          </cell>
          <cell r="BA198">
            <v>59271</v>
          </cell>
          <cell r="BB198">
            <v>0</v>
          </cell>
          <cell r="BC198">
            <v>322065</v>
          </cell>
          <cell r="BD198">
            <v>114</v>
          </cell>
          <cell r="BE198">
            <v>181</v>
          </cell>
          <cell r="BF198">
            <v>844</v>
          </cell>
          <cell r="BG198">
            <v>3189</v>
          </cell>
          <cell r="BH198">
            <v>0</v>
          </cell>
          <cell r="BI198">
            <v>2677527</v>
          </cell>
          <cell r="BJ198">
            <v>744273.95</v>
          </cell>
          <cell r="BK198">
            <v>2674515.9500000002</v>
          </cell>
          <cell r="BL198">
            <v>863149</v>
          </cell>
          <cell r="BM198">
            <v>387181.28</v>
          </cell>
          <cell r="BN198">
            <v>947093.28</v>
          </cell>
          <cell r="BO198">
            <v>0</v>
          </cell>
          <cell r="BP198">
            <v>36711</v>
          </cell>
          <cell r="BQ198">
            <v>11236</v>
          </cell>
          <cell r="BR198">
            <v>2308</v>
          </cell>
          <cell r="BS198">
            <v>11595</v>
          </cell>
          <cell r="BT198">
            <v>857</v>
          </cell>
          <cell r="BU198">
            <v>3322</v>
          </cell>
          <cell r="BV198">
            <v>3381876.8800000278</v>
          </cell>
          <cell r="BW198">
            <v>4647967</v>
          </cell>
          <cell r="BX198">
            <v>10790</v>
          </cell>
          <cell r="BY198">
            <v>47077</v>
          </cell>
          <cell r="BZ198">
            <v>3960506.9699999937</v>
          </cell>
          <cell r="CA198">
            <v>4062334</v>
          </cell>
          <cell r="CB198" t="str">
            <v>YES</v>
          </cell>
          <cell r="CC198">
            <v>1</v>
          </cell>
          <cell r="CD198">
            <v>2</v>
          </cell>
          <cell r="CE198">
            <v>2</v>
          </cell>
        </row>
        <row r="199">
          <cell r="A199" t="str">
            <v>7649503</v>
          </cell>
          <cell r="B199" t="str">
            <v>St. Rita's Medical Center</v>
          </cell>
          <cell r="C199">
            <v>41275</v>
          </cell>
          <cell r="D199">
            <v>41639</v>
          </cell>
          <cell r="E199">
            <v>3196085</v>
          </cell>
          <cell r="F199">
            <v>7093167</v>
          </cell>
          <cell r="G199">
            <v>0</v>
          </cell>
          <cell r="H199">
            <v>4731016</v>
          </cell>
          <cell r="I199">
            <v>5926073</v>
          </cell>
          <cell r="J199">
            <v>3153023</v>
          </cell>
          <cell r="K199">
            <v>292261746</v>
          </cell>
          <cell r="L199">
            <v>165171905</v>
          </cell>
          <cell r="M199">
            <v>93157522</v>
          </cell>
          <cell r="N199">
            <v>81818</v>
          </cell>
          <cell r="O199">
            <v>4139</v>
          </cell>
          <cell r="P199">
            <v>20006</v>
          </cell>
          <cell r="Q199">
            <v>984</v>
          </cell>
          <cell r="R199">
            <v>263743</v>
          </cell>
          <cell r="S199">
            <v>7594</v>
          </cell>
          <cell r="T199">
            <v>4935582.0399999991</v>
          </cell>
          <cell r="U199">
            <v>89698311.990121037</v>
          </cell>
          <cell r="V199">
            <v>5309096.2167854542</v>
          </cell>
          <cell r="W199">
            <v>78682169.658408076</v>
          </cell>
          <cell r="X199">
            <v>166</v>
          </cell>
          <cell r="Y199">
            <v>2811</v>
          </cell>
          <cell r="Z199">
            <v>1706</v>
          </cell>
          <cell r="AA199">
            <v>20820</v>
          </cell>
          <cell r="AB199">
            <v>15421664.351003924</v>
          </cell>
          <cell r="AC199">
            <v>15815851.587293707</v>
          </cell>
          <cell r="AD199">
            <v>12648795.826707102</v>
          </cell>
          <cell r="AE199">
            <v>27508691.696246985</v>
          </cell>
          <cell r="AF199">
            <v>712</v>
          </cell>
          <cell r="AG199">
            <v>639</v>
          </cell>
          <cell r="AH199">
            <v>4949</v>
          </cell>
          <cell r="AI199">
            <v>18019</v>
          </cell>
          <cell r="AJ199">
            <v>-177334.96999999974</v>
          </cell>
          <cell r="AK199">
            <v>-5874561.3000004739</v>
          </cell>
          <cell r="AL199">
            <v>-338695.24000000022</v>
          </cell>
          <cell r="AM199">
            <v>-13207488.680000547</v>
          </cell>
          <cell r="AN199">
            <v>4609008.03</v>
          </cell>
          <cell r="AO199">
            <v>4122205.5999999996</v>
          </cell>
          <cell r="AP199">
            <v>2519569.14</v>
          </cell>
          <cell r="AQ199">
            <v>4610467.5100000007</v>
          </cell>
          <cell r="AR199">
            <v>1569124.9699999997</v>
          </cell>
          <cell r="AS199">
            <v>30606843.300000474</v>
          </cell>
          <cell r="AT199">
            <v>1302200.2400000002</v>
          </cell>
          <cell r="AU199">
            <v>27152057.680000547</v>
          </cell>
          <cell r="AV199">
            <v>146</v>
          </cell>
          <cell r="AW199">
            <v>2514</v>
          </cell>
          <cell r="AX199">
            <v>895</v>
          </cell>
          <cell r="AY199">
            <v>11106</v>
          </cell>
          <cell r="AZ199">
            <v>32500.97</v>
          </cell>
          <cell r="BA199">
            <v>435239.40000000026</v>
          </cell>
          <cell r="BB199">
            <v>25071.860000000015</v>
          </cell>
          <cell r="BC199">
            <v>921834.48999999941</v>
          </cell>
          <cell r="BD199">
            <v>519</v>
          </cell>
          <cell r="BE199">
            <v>573</v>
          </cell>
          <cell r="BF199">
            <v>2071</v>
          </cell>
          <cell r="BG199">
            <v>11121</v>
          </cell>
          <cell r="BH199">
            <v>0</v>
          </cell>
          <cell r="BI199">
            <v>8701067</v>
          </cell>
          <cell r="BJ199">
            <v>3491478.17</v>
          </cell>
          <cell r="BK199">
            <v>9019756.1699999999</v>
          </cell>
          <cell r="BL199">
            <v>3511094</v>
          </cell>
          <cell r="BM199">
            <v>1389287.5899999999</v>
          </cell>
          <cell r="BN199">
            <v>4122272.59</v>
          </cell>
          <cell r="BO199">
            <v>0</v>
          </cell>
          <cell r="BP199">
            <v>0</v>
          </cell>
          <cell r="BQ199">
            <v>0</v>
          </cell>
          <cell r="BR199">
            <v>8239</v>
          </cell>
          <cell r="BS199">
            <v>30560</v>
          </cell>
          <cell r="BT199">
            <v>2549</v>
          </cell>
          <cell r="BU199">
            <v>4699</v>
          </cell>
          <cell r="BV199">
            <v>10560532.360918371</v>
          </cell>
          <cell r="BW199">
            <v>14514982</v>
          </cell>
          <cell r="BX199">
            <v>35505</v>
          </cell>
          <cell r="BY199">
            <v>56850</v>
          </cell>
          <cell r="BZ199">
            <v>8456917</v>
          </cell>
          <cell r="CA199">
            <v>11929352</v>
          </cell>
          <cell r="CB199" t="str">
            <v>YES</v>
          </cell>
          <cell r="CC199">
            <v>1</v>
          </cell>
          <cell r="CD199">
            <v>2</v>
          </cell>
          <cell r="CE199">
            <v>2</v>
          </cell>
        </row>
        <row r="200">
          <cell r="A200" t="str">
            <v>3009523</v>
          </cell>
          <cell r="B200" t="str">
            <v>St. Vincent Charity Medical Center</v>
          </cell>
          <cell r="C200">
            <v>41275</v>
          </cell>
          <cell r="D200">
            <v>41639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130290595</v>
          </cell>
          <cell r="L200">
            <v>85075549</v>
          </cell>
          <cell r="M200">
            <v>40110091</v>
          </cell>
          <cell r="N200">
            <v>43222</v>
          </cell>
          <cell r="O200">
            <v>3621</v>
          </cell>
          <cell r="P200">
            <v>7727</v>
          </cell>
          <cell r="Q200">
            <v>565</v>
          </cell>
          <cell r="R200">
            <v>148940</v>
          </cell>
          <cell r="S200">
            <v>6457</v>
          </cell>
          <cell r="T200">
            <v>509870</v>
          </cell>
          <cell r="U200">
            <v>16319881</v>
          </cell>
          <cell r="V200">
            <v>495262</v>
          </cell>
          <cell r="W200">
            <v>12804208</v>
          </cell>
          <cell r="X200">
            <v>19</v>
          </cell>
          <cell r="Y200">
            <v>444</v>
          </cell>
          <cell r="Z200">
            <v>150</v>
          </cell>
          <cell r="AA200">
            <v>5369</v>
          </cell>
          <cell r="AB200">
            <v>10334945</v>
          </cell>
          <cell r="AC200">
            <v>1458198</v>
          </cell>
          <cell r="AD200">
            <v>15076315</v>
          </cell>
          <cell r="AE200">
            <v>7713822</v>
          </cell>
          <cell r="AF200">
            <v>728</v>
          </cell>
          <cell r="AG200">
            <v>82</v>
          </cell>
          <cell r="AH200">
            <v>9943</v>
          </cell>
          <cell r="AI200">
            <v>4212</v>
          </cell>
          <cell r="AJ200">
            <v>-28164</v>
          </cell>
          <cell r="AK200">
            <v>-125631</v>
          </cell>
          <cell r="AL200">
            <v>12781</v>
          </cell>
          <cell r="AM200">
            <v>-412297</v>
          </cell>
          <cell r="AN200">
            <v>3904297</v>
          </cell>
          <cell r="AO200">
            <v>458256</v>
          </cell>
          <cell r="AP200">
            <v>3388448</v>
          </cell>
          <cell r="AQ200">
            <v>2009366</v>
          </cell>
          <cell r="AR200">
            <v>200911</v>
          </cell>
          <cell r="AS200">
            <v>5765942</v>
          </cell>
          <cell r="AT200">
            <v>100960</v>
          </cell>
          <cell r="AU200">
            <v>3355252</v>
          </cell>
          <cell r="AV200">
            <v>19</v>
          </cell>
          <cell r="AW200">
            <v>408</v>
          </cell>
          <cell r="AX200">
            <v>75</v>
          </cell>
          <cell r="AY200">
            <v>3182</v>
          </cell>
          <cell r="AZ200">
            <v>0</v>
          </cell>
          <cell r="BA200">
            <v>54711</v>
          </cell>
          <cell r="BB200">
            <v>0</v>
          </cell>
          <cell r="BC200">
            <v>99898</v>
          </cell>
          <cell r="BD200">
            <v>675</v>
          </cell>
          <cell r="BE200">
            <v>81</v>
          </cell>
          <cell r="BF200">
            <v>5305</v>
          </cell>
          <cell r="BG200">
            <v>3203</v>
          </cell>
          <cell r="BH200">
            <v>0</v>
          </cell>
          <cell r="BI200">
            <v>5329488</v>
          </cell>
          <cell r="BJ200">
            <v>3643322</v>
          </cell>
          <cell r="BK200">
            <v>8093864</v>
          </cell>
          <cell r="BL200">
            <v>1719836</v>
          </cell>
          <cell r="BM200">
            <v>654521</v>
          </cell>
          <cell r="BN200">
            <v>1752008</v>
          </cell>
          <cell r="BO200">
            <v>0</v>
          </cell>
          <cell r="BP200">
            <v>0</v>
          </cell>
          <cell r="BQ200">
            <v>0</v>
          </cell>
          <cell r="BR200">
            <v>8704</v>
          </cell>
          <cell r="BS200">
            <v>10378</v>
          </cell>
          <cell r="BT200">
            <v>1586</v>
          </cell>
          <cell r="BU200">
            <v>2124</v>
          </cell>
          <cell r="BV200">
            <v>10927320</v>
          </cell>
          <cell r="BW200">
            <v>12924810</v>
          </cell>
          <cell r="BX200">
            <v>22324</v>
          </cell>
          <cell r="BY200">
            <v>31971</v>
          </cell>
          <cell r="BZ200">
            <v>5382682</v>
          </cell>
          <cell r="CA200">
            <v>8366296</v>
          </cell>
          <cell r="CB200" t="str">
            <v>YES</v>
          </cell>
          <cell r="CC200">
            <v>2</v>
          </cell>
          <cell r="CD200">
            <v>2</v>
          </cell>
          <cell r="CE200">
            <v>1</v>
          </cell>
        </row>
        <row r="201">
          <cell r="A201" t="str">
            <v>7649905</v>
          </cell>
          <cell r="B201" t="str">
            <v>St. Vincent Mercy Medical Center</v>
          </cell>
          <cell r="C201">
            <v>41275</v>
          </cell>
          <cell r="D201">
            <v>41639</v>
          </cell>
          <cell r="E201">
            <v>0</v>
          </cell>
          <cell r="F201">
            <v>16387259</v>
          </cell>
          <cell r="G201">
            <v>0</v>
          </cell>
          <cell r="H201">
            <v>0</v>
          </cell>
          <cell r="I201">
            <v>4235028</v>
          </cell>
          <cell r="J201">
            <v>0</v>
          </cell>
          <cell r="K201">
            <v>388432177</v>
          </cell>
          <cell r="L201">
            <v>230485951</v>
          </cell>
          <cell r="M201">
            <v>130393526</v>
          </cell>
          <cell r="N201">
            <v>89483</v>
          </cell>
          <cell r="O201">
            <v>9076</v>
          </cell>
          <cell r="P201">
            <v>17460</v>
          </cell>
          <cell r="Q201">
            <v>1589</v>
          </cell>
          <cell r="R201">
            <v>223259</v>
          </cell>
          <cell r="S201">
            <v>16297</v>
          </cell>
          <cell r="T201">
            <v>2795406.2800000003</v>
          </cell>
          <cell r="U201">
            <v>50886605.640000001</v>
          </cell>
          <cell r="V201">
            <v>1680536.0999999996</v>
          </cell>
          <cell r="W201">
            <v>42255324.829999998</v>
          </cell>
          <cell r="X201">
            <v>48</v>
          </cell>
          <cell r="Y201">
            <v>1083</v>
          </cell>
          <cell r="Z201">
            <v>270</v>
          </cell>
          <cell r="AA201">
            <v>8812</v>
          </cell>
          <cell r="AB201">
            <v>31438441.820000004</v>
          </cell>
          <cell r="AC201">
            <v>19548832.830000002</v>
          </cell>
          <cell r="AD201">
            <v>33251395.369999994</v>
          </cell>
          <cell r="AE201">
            <v>25800368.920000002</v>
          </cell>
          <cell r="AF201">
            <v>806</v>
          </cell>
          <cell r="AG201">
            <v>393</v>
          </cell>
          <cell r="AH201">
            <v>12034</v>
          </cell>
          <cell r="AI201">
            <v>16942</v>
          </cell>
          <cell r="AJ201">
            <v>-148033.35999999999</v>
          </cell>
          <cell r="AK201">
            <v>-3510312.9000000004</v>
          </cell>
          <cell r="AL201">
            <v>-4938.1599999999744</v>
          </cell>
          <cell r="AM201">
            <v>-2712741.4499999993</v>
          </cell>
          <cell r="AN201">
            <v>6669563.6500000004</v>
          </cell>
          <cell r="AO201">
            <v>3769530.1</v>
          </cell>
          <cell r="AP201">
            <v>5787633.2599999998</v>
          </cell>
          <cell r="AQ201">
            <v>5073844.04</v>
          </cell>
          <cell r="AR201">
            <v>702668.36</v>
          </cell>
          <cell r="AS201">
            <v>14442516.9</v>
          </cell>
          <cell r="AT201">
            <v>318790.15999999997</v>
          </cell>
          <cell r="AU201">
            <v>10735785.449999999</v>
          </cell>
          <cell r="AV201">
            <v>48</v>
          </cell>
          <cell r="AW201">
            <v>1083</v>
          </cell>
          <cell r="AX201">
            <v>264</v>
          </cell>
          <cell r="AY201">
            <v>8624</v>
          </cell>
          <cell r="AZ201">
            <v>698.35</v>
          </cell>
          <cell r="BA201">
            <v>130172.9</v>
          </cell>
          <cell r="BB201">
            <v>4663.74</v>
          </cell>
          <cell r="BC201">
            <v>141098.96</v>
          </cell>
          <cell r="BD201">
            <v>806</v>
          </cell>
          <cell r="BE201">
            <v>393</v>
          </cell>
          <cell r="BF201">
            <v>11910</v>
          </cell>
          <cell r="BG201">
            <v>16781</v>
          </cell>
          <cell r="BH201">
            <v>0</v>
          </cell>
          <cell r="BI201">
            <v>22035121</v>
          </cell>
          <cell r="BJ201">
            <v>6405939.6299999999</v>
          </cell>
          <cell r="BK201">
            <v>25110234.629999999</v>
          </cell>
          <cell r="BL201">
            <v>9125732</v>
          </cell>
          <cell r="BM201">
            <v>5492755.1600000001</v>
          </cell>
          <cell r="BN201">
            <v>13441367.16</v>
          </cell>
          <cell r="BO201">
            <v>0</v>
          </cell>
          <cell r="BP201">
            <v>0</v>
          </cell>
          <cell r="BQ201">
            <v>0</v>
          </cell>
          <cell r="BR201">
            <v>17664</v>
          </cell>
          <cell r="BS201">
            <v>24328</v>
          </cell>
          <cell r="BT201">
            <v>3723</v>
          </cell>
          <cell r="BU201">
            <v>4981</v>
          </cell>
          <cell r="BV201">
            <v>38082014.200000003</v>
          </cell>
          <cell r="BW201">
            <v>36376223</v>
          </cell>
          <cell r="BX201">
            <v>50008</v>
          </cell>
          <cell r="BY201">
            <v>62144</v>
          </cell>
          <cell r="BZ201">
            <v>16727764</v>
          </cell>
          <cell r="CA201">
            <v>23761161</v>
          </cell>
          <cell r="CB201" t="str">
            <v>YES</v>
          </cell>
          <cell r="CC201">
            <v>1</v>
          </cell>
          <cell r="CD201">
            <v>2</v>
          </cell>
          <cell r="CE201">
            <v>2</v>
          </cell>
        </row>
        <row r="202">
          <cell r="A202" t="str">
            <v>2900105</v>
          </cell>
          <cell r="B202" t="str">
            <v>Summa Barberton Citizens Hospital</v>
          </cell>
          <cell r="C202">
            <v>41275</v>
          </cell>
          <cell r="D202">
            <v>41639</v>
          </cell>
          <cell r="E202">
            <v>1715491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140361044</v>
          </cell>
          <cell r="L202">
            <v>82150371</v>
          </cell>
          <cell r="M202">
            <v>38387833</v>
          </cell>
          <cell r="N202">
            <v>47888</v>
          </cell>
          <cell r="O202">
            <v>2374</v>
          </cell>
          <cell r="P202">
            <v>9869</v>
          </cell>
          <cell r="Q202">
            <v>532</v>
          </cell>
          <cell r="R202">
            <v>98684</v>
          </cell>
          <cell r="S202">
            <v>5155</v>
          </cell>
          <cell r="T202">
            <v>3774389</v>
          </cell>
          <cell r="U202">
            <v>41288019</v>
          </cell>
          <cell r="V202">
            <v>4080685.89</v>
          </cell>
          <cell r="W202">
            <v>39251095.32</v>
          </cell>
          <cell r="X202">
            <v>85</v>
          </cell>
          <cell r="Y202">
            <v>952</v>
          </cell>
          <cell r="Z202">
            <v>1046</v>
          </cell>
          <cell r="AA202">
            <v>16181</v>
          </cell>
          <cell r="AB202">
            <v>9317318</v>
          </cell>
          <cell r="AC202">
            <v>3734861</v>
          </cell>
          <cell r="AD202">
            <v>17285003.850000001</v>
          </cell>
          <cell r="AE202">
            <v>7932016.9800000004</v>
          </cell>
          <cell r="AF202">
            <v>317</v>
          </cell>
          <cell r="AG202">
            <v>136</v>
          </cell>
          <cell r="AH202">
            <v>5938</v>
          </cell>
          <cell r="AI202">
            <v>5913</v>
          </cell>
          <cell r="AJ202">
            <v>236361</v>
          </cell>
          <cell r="AK202">
            <v>637184</v>
          </cell>
          <cell r="AL202">
            <v>95512</v>
          </cell>
          <cell r="AM202">
            <v>-669946</v>
          </cell>
          <cell r="AN202">
            <v>1730038</v>
          </cell>
          <cell r="AO202">
            <v>673563</v>
          </cell>
          <cell r="AP202">
            <v>1743207</v>
          </cell>
          <cell r="AQ202">
            <v>702730</v>
          </cell>
          <cell r="AR202">
            <v>592679</v>
          </cell>
          <cell r="AS202">
            <v>7576874</v>
          </cell>
          <cell r="AT202">
            <v>474617</v>
          </cell>
          <cell r="AU202">
            <v>6052420</v>
          </cell>
          <cell r="AV202">
            <v>80</v>
          </cell>
          <cell r="AW202">
            <v>837</v>
          </cell>
          <cell r="AX202">
            <v>605</v>
          </cell>
          <cell r="AY202">
            <v>10409</v>
          </cell>
          <cell r="AZ202">
            <v>0</v>
          </cell>
          <cell r="BA202">
            <v>13204</v>
          </cell>
          <cell r="BB202">
            <v>0</v>
          </cell>
          <cell r="BC202">
            <v>92499</v>
          </cell>
          <cell r="BD202">
            <v>275</v>
          </cell>
          <cell r="BE202">
            <v>128</v>
          </cell>
          <cell r="BF202">
            <v>3506</v>
          </cell>
          <cell r="BG202">
            <v>4323</v>
          </cell>
          <cell r="BH202">
            <v>0</v>
          </cell>
          <cell r="BI202">
            <v>3800374</v>
          </cell>
          <cell r="BJ202">
            <v>1358840</v>
          </cell>
          <cell r="BK202">
            <v>4370795</v>
          </cell>
          <cell r="BL202">
            <v>1666307</v>
          </cell>
          <cell r="BM202">
            <v>496615</v>
          </cell>
          <cell r="BN202">
            <v>1728552</v>
          </cell>
          <cell r="BO202">
            <v>0</v>
          </cell>
          <cell r="BP202">
            <v>0</v>
          </cell>
          <cell r="BQ202">
            <v>0</v>
          </cell>
          <cell r="BR202">
            <v>3945</v>
          </cell>
          <cell r="BS202">
            <v>25065</v>
          </cell>
          <cell r="BT202">
            <v>1196</v>
          </cell>
          <cell r="BU202">
            <v>5484</v>
          </cell>
          <cell r="BV202">
            <v>6539242.3600000003</v>
          </cell>
          <cell r="BW202">
            <v>5820198</v>
          </cell>
          <cell r="BX202">
            <v>16119</v>
          </cell>
          <cell r="BY202">
            <v>62376</v>
          </cell>
          <cell r="BZ202">
            <v>6066964</v>
          </cell>
          <cell r="CA202">
            <v>5902265</v>
          </cell>
          <cell r="CB202" t="str">
            <v>YES</v>
          </cell>
          <cell r="CC202">
            <v>1</v>
          </cell>
          <cell r="CD202">
            <v>2</v>
          </cell>
          <cell r="CE202">
            <v>2</v>
          </cell>
        </row>
        <row r="203">
          <cell r="A203" t="str">
            <v>7649601</v>
          </cell>
          <cell r="B203" t="str">
            <v>Summa Health System Hospitals</v>
          </cell>
          <cell r="C203">
            <v>41275</v>
          </cell>
          <cell r="D203">
            <v>41639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20963213</v>
          </cell>
          <cell r="J203">
            <v>14083054</v>
          </cell>
          <cell r="K203">
            <v>522294710</v>
          </cell>
          <cell r="L203">
            <v>284671882</v>
          </cell>
          <cell r="M203">
            <v>190982314</v>
          </cell>
          <cell r="N203">
            <v>145042</v>
          </cell>
          <cell r="O203">
            <v>9081</v>
          </cell>
          <cell r="P203">
            <v>34134</v>
          </cell>
          <cell r="Q203">
            <v>1776</v>
          </cell>
          <cell r="R203">
            <v>456573</v>
          </cell>
          <cell r="S203">
            <v>15917</v>
          </cell>
          <cell r="T203">
            <v>8466058</v>
          </cell>
          <cell r="U203">
            <v>171870403</v>
          </cell>
          <cell r="V203">
            <v>5943599</v>
          </cell>
          <cell r="W203">
            <v>117377766</v>
          </cell>
          <cell r="X203">
            <v>199</v>
          </cell>
          <cell r="Y203">
            <v>3844</v>
          </cell>
          <cell r="Z203">
            <v>1286</v>
          </cell>
          <cell r="AA203">
            <v>26145</v>
          </cell>
          <cell r="AB203">
            <v>41641054</v>
          </cell>
          <cell r="AC203">
            <v>24104866</v>
          </cell>
          <cell r="AD203">
            <v>28343596</v>
          </cell>
          <cell r="AE203">
            <v>58354233</v>
          </cell>
          <cell r="AF203">
            <v>956</v>
          </cell>
          <cell r="AG203">
            <v>624</v>
          </cell>
          <cell r="AH203">
            <v>11640</v>
          </cell>
          <cell r="AI203">
            <v>28372</v>
          </cell>
          <cell r="AJ203">
            <v>-136137</v>
          </cell>
          <cell r="AK203">
            <v>562241</v>
          </cell>
          <cell r="AL203">
            <v>92231</v>
          </cell>
          <cell r="AM203">
            <v>-4166042</v>
          </cell>
          <cell r="AN203">
            <v>7691643</v>
          </cell>
          <cell r="AO203">
            <v>4380004</v>
          </cell>
          <cell r="AP203">
            <v>4135929</v>
          </cell>
          <cell r="AQ203">
            <v>7925022</v>
          </cell>
          <cell r="AR203">
            <v>1755293</v>
          </cell>
          <cell r="AS203">
            <v>33385854</v>
          </cell>
          <cell r="AT203">
            <v>883370</v>
          </cell>
          <cell r="AU203">
            <v>22849983</v>
          </cell>
          <cell r="AV203">
            <v>173</v>
          </cell>
          <cell r="AW203">
            <v>3343</v>
          </cell>
          <cell r="AX203">
            <v>710</v>
          </cell>
          <cell r="AY203">
            <v>14729</v>
          </cell>
          <cell r="AZ203">
            <v>0</v>
          </cell>
          <cell r="BA203">
            <v>30881</v>
          </cell>
          <cell r="BB203">
            <v>0</v>
          </cell>
          <cell r="BC203">
            <v>101377</v>
          </cell>
          <cell r="BD203">
            <v>782</v>
          </cell>
          <cell r="BE203">
            <v>577</v>
          </cell>
          <cell r="BF203">
            <v>4445</v>
          </cell>
          <cell r="BG203">
            <v>14762</v>
          </cell>
          <cell r="BH203">
            <v>0</v>
          </cell>
          <cell r="BI203">
            <v>17346185</v>
          </cell>
          <cell r="BJ203">
            <v>9068883.3200000003</v>
          </cell>
          <cell r="BK203">
            <v>26328769.32</v>
          </cell>
          <cell r="BL203">
            <v>5770808</v>
          </cell>
          <cell r="BM203">
            <v>1636376.63</v>
          </cell>
          <cell r="BN203">
            <v>5778080.6299999999</v>
          </cell>
          <cell r="BO203">
            <v>0</v>
          </cell>
          <cell r="BP203">
            <v>0</v>
          </cell>
          <cell r="BQ203">
            <v>0</v>
          </cell>
          <cell r="BR203">
            <v>16773</v>
          </cell>
          <cell r="BS203">
            <v>151601</v>
          </cell>
          <cell r="BT203">
            <v>4434</v>
          </cell>
          <cell r="BU203">
            <v>21509</v>
          </cell>
          <cell r="BV203">
            <v>39023139.329999998</v>
          </cell>
          <cell r="BW203">
            <v>27383333</v>
          </cell>
          <cell r="BX203">
            <v>66582</v>
          </cell>
          <cell r="BY203">
            <v>181694</v>
          </cell>
          <cell r="BZ203">
            <v>21561280</v>
          </cell>
          <cell r="CA203">
            <v>26358612</v>
          </cell>
          <cell r="CB203" t="str">
            <v>YES</v>
          </cell>
          <cell r="CC203">
            <v>1</v>
          </cell>
          <cell r="CD203">
            <v>2</v>
          </cell>
          <cell r="CE203">
            <v>2</v>
          </cell>
        </row>
        <row r="204">
          <cell r="A204" t="str">
            <v>0064605</v>
          </cell>
          <cell r="B204" t="str">
            <v>Summa Rehab Hospital LLC</v>
          </cell>
          <cell r="C204">
            <v>41306</v>
          </cell>
          <cell r="D204">
            <v>41670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17350779</v>
          </cell>
          <cell r="L204">
            <v>17350793</v>
          </cell>
          <cell r="M204">
            <v>0</v>
          </cell>
          <cell r="N204">
            <v>17399</v>
          </cell>
          <cell r="O204">
            <v>793</v>
          </cell>
          <cell r="P204">
            <v>1846</v>
          </cell>
          <cell r="Q204">
            <v>79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790008</v>
          </cell>
          <cell r="BJ204">
            <v>0</v>
          </cell>
          <cell r="BK204">
            <v>894788</v>
          </cell>
          <cell r="BL204">
            <v>0</v>
          </cell>
          <cell r="BM204">
            <v>0</v>
          </cell>
          <cell r="BN204">
            <v>0</v>
          </cell>
          <cell r="BO204">
            <v>104780</v>
          </cell>
          <cell r="BP204">
            <v>0</v>
          </cell>
          <cell r="BQ204">
            <v>0</v>
          </cell>
          <cell r="BR204">
            <v>287</v>
          </cell>
          <cell r="BS204">
            <v>5115</v>
          </cell>
          <cell r="BT204">
            <v>33</v>
          </cell>
          <cell r="BU204">
            <v>536</v>
          </cell>
          <cell r="BV204">
            <v>429465</v>
          </cell>
          <cell r="BW204">
            <v>230296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 t="str">
            <v>NO</v>
          </cell>
          <cell r="CC204">
            <v>2</v>
          </cell>
          <cell r="CD204">
            <v>2</v>
          </cell>
          <cell r="CE204">
            <v>3</v>
          </cell>
        </row>
        <row r="205">
          <cell r="A205" t="str">
            <v>2982009</v>
          </cell>
          <cell r="B205" t="str">
            <v>Summa Western Reserve Hospital</v>
          </cell>
          <cell r="C205">
            <v>41275</v>
          </cell>
          <cell r="D205">
            <v>41639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89359681</v>
          </cell>
          <cell r="L205">
            <v>35560242</v>
          </cell>
          <cell r="M205">
            <v>49710146</v>
          </cell>
          <cell r="N205">
            <v>15871</v>
          </cell>
          <cell r="O205">
            <v>518</v>
          </cell>
          <cell r="P205">
            <v>3499</v>
          </cell>
          <cell r="Q205">
            <v>115</v>
          </cell>
          <cell r="R205">
            <v>121022</v>
          </cell>
          <cell r="S205">
            <v>2400</v>
          </cell>
          <cell r="T205">
            <v>1406571</v>
          </cell>
          <cell r="U205">
            <v>21005621</v>
          </cell>
          <cell r="V205">
            <v>3342013</v>
          </cell>
          <cell r="W205">
            <v>42197779</v>
          </cell>
          <cell r="X205">
            <v>25</v>
          </cell>
          <cell r="Y205">
            <v>431</v>
          </cell>
          <cell r="Z205">
            <v>857</v>
          </cell>
          <cell r="AA205">
            <v>12073</v>
          </cell>
          <cell r="AB205">
            <v>2605161</v>
          </cell>
          <cell r="AC205">
            <v>1300449</v>
          </cell>
          <cell r="AD205">
            <v>5051029</v>
          </cell>
          <cell r="AE205">
            <v>4581197</v>
          </cell>
          <cell r="AF205">
            <v>69</v>
          </cell>
          <cell r="AG205">
            <v>48</v>
          </cell>
          <cell r="AH205">
            <v>1972</v>
          </cell>
          <cell r="AI205">
            <v>2464</v>
          </cell>
          <cell r="AJ205">
            <v>176678</v>
          </cell>
          <cell r="AK205">
            <v>172745</v>
          </cell>
          <cell r="AL205">
            <v>39428</v>
          </cell>
          <cell r="AM205">
            <v>-749161</v>
          </cell>
          <cell r="AN205">
            <v>483436</v>
          </cell>
          <cell r="AO205">
            <v>243122</v>
          </cell>
          <cell r="AP205">
            <v>758017</v>
          </cell>
          <cell r="AQ205">
            <v>561111</v>
          </cell>
          <cell r="AR205">
            <v>121773</v>
          </cell>
          <cell r="AS205">
            <v>3916675</v>
          </cell>
          <cell r="AT205">
            <v>514021</v>
          </cell>
          <cell r="AU205">
            <v>7816741</v>
          </cell>
          <cell r="AV205">
            <v>25</v>
          </cell>
          <cell r="AW205">
            <v>404</v>
          </cell>
          <cell r="AX205">
            <v>509</v>
          </cell>
          <cell r="AY205">
            <v>8706</v>
          </cell>
          <cell r="AZ205">
            <v>0</v>
          </cell>
          <cell r="BA205">
            <v>4547</v>
          </cell>
          <cell r="BB205">
            <v>0</v>
          </cell>
          <cell r="BC205">
            <v>162025</v>
          </cell>
          <cell r="BD205">
            <v>57</v>
          </cell>
          <cell r="BE205">
            <v>41</v>
          </cell>
          <cell r="BF205">
            <v>1141</v>
          </cell>
          <cell r="BG205">
            <v>2044</v>
          </cell>
          <cell r="BH205">
            <v>0</v>
          </cell>
          <cell r="BI205">
            <v>1293683</v>
          </cell>
          <cell r="BJ205">
            <v>424045</v>
          </cell>
          <cell r="BK205">
            <v>1571964</v>
          </cell>
          <cell r="BL205">
            <v>849691</v>
          </cell>
          <cell r="BM205">
            <v>390522</v>
          </cell>
          <cell r="BN205">
            <v>981971</v>
          </cell>
          <cell r="BO205">
            <v>0</v>
          </cell>
          <cell r="BP205">
            <v>0</v>
          </cell>
          <cell r="BQ205">
            <v>0</v>
          </cell>
          <cell r="BR205">
            <v>490</v>
          </cell>
          <cell r="BS205">
            <v>5486</v>
          </cell>
          <cell r="BT205">
            <v>127</v>
          </cell>
          <cell r="BU205">
            <v>1256</v>
          </cell>
          <cell r="BV205">
            <v>2081589.1399999992</v>
          </cell>
          <cell r="BW205">
            <v>1264071</v>
          </cell>
          <cell r="BX205">
            <v>12966</v>
          </cell>
          <cell r="BY205">
            <v>34006</v>
          </cell>
          <cell r="BZ205">
            <v>4152033.1699999757</v>
          </cell>
          <cell r="CA205">
            <v>4819794</v>
          </cell>
          <cell r="CB205" t="str">
            <v>YES</v>
          </cell>
          <cell r="CC205">
            <v>1</v>
          </cell>
          <cell r="CD205">
            <v>2</v>
          </cell>
          <cell r="CE205">
            <v>3</v>
          </cell>
        </row>
        <row r="206">
          <cell r="A206" t="str">
            <v>0414206</v>
          </cell>
          <cell r="B206" t="str">
            <v>Sycamore Hospital</v>
          </cell>
          <cell r="C206">
            <v>41275</v>
          </cell>
          <cell r="D206">
            <v>41639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91994312</v>
          </cell>
          <cell r="L206">
            <v>57205962</v>
          </cell>
          <cell r="M206">
            <v>31699272</v>
          </cell>
          <cell r="N206">
            <v>36072</v>
          </cell>
          <cell r="O206">
            <v>1627</v>
          </cell>
          <cell r="P206">
            <v>7829</v>
          </cell>
          <cell r="Q206">
            <v>345</v>
          </cell>
          <cell r="R206">
            <v>122297</v>
          </cell>
          <cell r="S206">
            <v>2274</v>
          </cell>
          <cell r="T206">
            <v>3555367.3200000003</v>
          </cell>
          <cell r="U206">
            <v>36399392.240000002</v>
          </cell>
          <cell r="V206">
            <v>2169166.35</v>
          </cell>
          <cell r="W206">
            <v>42952914</v>
          </cell>
          <cell r="X206">
            <v>90</v>
          </cell>
          <cell r="Y206">
            <v>1146</v>
          </cell>
          <cell r="Z206">
            <v>476</v>
          </cell>
          <cell r="AA206">
            <v>10051</v>
          </cell>
          <cell r="AB206">
            <v>8425079.1500000004</v>
          </cell>
          <cell r="AC206">
            <v>5412228.0700000003</v>
          </cell>
          <cell r="AD206">
            <v>13962220.41</v>
          </cell>
          <cell r="AE206">
            <v>8225608.4300000016</v>
          </cell>
          <cell r="AF206">
            <v>378</v>
          </cell>
          <cell r="AG206">
            <v>214</v>
          </cell>
          <cell r="AH206">
            <v>4481</v>
          </cell>
          <cell r="AI206">
            <v>2710</v>
          </cell>
          <cell r="AJ206">
            <v>-192835</v>
          </cell>
          <cell r="AK206">
            <v>-3191816</v>
          </cell>
          <cell r="AL206">
            <v>-170251</v>
          </cell>
          <cell r="AM206">
            <v>-5161255</v>
          </cell>
          <cell r="AN206">
            <v>1932848</v>
          </cell>
          <cell r="AO206">
            <v>1248387</v>
          </cell>
          <cell r="AP206">
            <v>1348181</v>
          </cell>
          <cell r="AQ206">
            <v>732526</v>
          </cell>
          <cell r="AR206">
            <v>958238</v>
          </cell>
          <cell r="AS206">
            <v>11301609</v>
          </cell>
          <cell r="AT206">
            <v>409576</v>
          </cell>
          <cell r="AU206">
            <v>9896874</v>
          </cell>
          <cell r="AV206">
            <v>76</v>
          </cell>
          <cell r="AW206">
            <v>1033</v>
          </cell>
          <cell r="AX206">
            <v>306</v>
          </cell>
          <cell r="AY206">
            <v>6360</v>
          </cell>
          <cell r="AZ206">
            <v>5</v>
          </cell>
          <cell r="BA206">
            <v>20925</v>
          </cell>
          <cell r="BB206">
            <v>-1742</v>
          </cell>
          <cell r="BC206">
            <v>63618</v>
          </cell>
          <cell r="BD206">
            <v>319</v>
          </cell>
          <cell r="BE206">
            <v>186</v>
          </cell>
          <cell r="BF206">
            <v>2666</v>
          </cell>
          <cell r="BG206">
            <v>2011</v>
          </cell>
          <cell r="BH206">
            <v>0</v>
          </cell>
          <cell r="BI206">
            <v>2138919</v>
          </cell>
          <cell r="BJ206">
            <v>1457203.15</v>
          </cell>
          <cell r="BK206">
            <v>3278664.15</v>
          </cell>
          <cell r="BL206">
            <v>647237</v>
          </cell>
          <cell r="BM206">
            <v>301282.95</v>
          </cell>
          <cell r="BN206">
            <v>924557.95</v>
          </cell>
          <cell r="BO206">
            <v>0</v>
          </cell>
          <cell r="BP206">
            <v>0</v>
          </cell>
          <cell r="BQ206">
            <v>0</v>
          </cell>
          <cell r="BR206">
            <v>3746</v>
          </cell>
          <cell r="BS206">
            <v>11423</v>
          </cell>
          <cell r="BT206">
            <v>912</v>
          </cell>
          <cell r="BU206">
            <v>2712</v>
          </cell>
          <cell r="BV206">
            <v>4453582.66</v>
          </cell>
          <cell r="BW206">
            <v>4567453</v>
          </cell>
          <cell r="BX206">
            <v>11378</v>
          </cell>
          <cell r="BY206">
            <v>34191</v>
          </cell>
          <cell r="BZ206">
            <v>2959470.76</v>
          </cell>
          <cell r="CA206">
            <v>3252244</v>
          </cell>
          <cell r="CB206" t="str">
            <v>YES</v>
          </cell>
          <cell r="CC206">
            <v>2</v>
          </cell>
          <cell r="CD206">
            <v>2</v>
          </cell>
          <cell r="CE206">
            <v>1</v>
          </cell>
        </row>
        <row r="207">
          <cell r="A207" t="str">
            <v>2781182</v>
          </cell>
          <cell r="B207" t="str">
            <v>Ten Lakes Hospital</v>
          </cell>
          <cell r="C207">
            <v>41275</v>
          </cell>
          <cell r="D207">
            <v>41639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3283978</v>
          </cell>
          <cell r="L207">
            <v>2869802</v>
          </cell>
          <cell r="M207">
            <v>414173</v>
          </cell>
          <cell r="N207">
            <v>4607</v>
          </cell>
          <cell r="O207">
            <v>595</v>
          </cell>
          <cell r="P207">
            <v>397</v>
          </cell>
          <cell r="Q207">
            <v>98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370637</v>
          </cell>
          <cell r="BJ207">
            <v>326709</v>
          </cell>
          <cell r="BK207">
            <v>651693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 t="str">
            <v>NO</v>
          </cell>
          <cell r="CC207">
            <v>2</v>
          </cell>
          <cell r="CD207">
            <v>3</v>
          </cell>
          <cell r="CE207">
            <v>3</v>
          </cell>
        </row>
        <row r="208">
          <cell r="A208" t="str">
            <v>2929317</v>
          </cell>
          <cell r="B208" t="str">
            <v>The Surgical Hospital at Southwoods</v>
          </cell>
          <cell r="C208">
            <v>41275</v>
          </cell>
          <cell r="D208">
            <v>41639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36483057</v>
          </cell>
          <cell r="L208">
            <v>13537405</v>
          </cell>
          <cell r="M208">
            <v>22229659</v>
          </cell>
          <cell r="N208">
            <v>2642</v>
          </cell>
          <cell r="O208">
            <v>6</v>
          </cell>
          <cell r="P208">
            <v>977</v>
          </cell>
          <cell r="Q208">
            <v>2</v>
          </cell>
          <cell r="R208">
            <v>31877</v>
          </cell>
          <cell r="S208">
            <v>193</v>
          </cell>
          <cell r="T208">
            <v>55397</v>
          </cell>
          <cell r="U208">
            <v>0</v>
          </cell>
          <cell r="V208">
            <v>612802</v>
          </cell>
          <cell r="W208">
            <v>0</v>
          </cell>
          <cell r="X208">
            <v>6</v>
          </cell>
          <cell r="Y208">
            <v>0</v>
          </cell>
          <cell r="Z208">
            <v>144</v>
          </cell>
          <cell r="AA208">
            <v>0</v>
          </cell>
          <cell r="AB208">
            <v>0</v>
          </cell>
          <cell r="AC208">
            <v>0</v>
          </cell>
          <cell r="AD208">
            <v>54792</v>
          </cell>
          <cell r="AE208">
            <v>0</v>
          </cell>
          <cell r="AF208">
            <v>0</v>
          </cell>
          <cell r="AG208">
            <v>0</v>
          </cell>
          <cell r="AH208">
            <v>13</v>
          </cell>
          <cell r="AI208">
            <v>0</v>
          </cell>
          <cell r="AJ208">
            <v>4779</v>
          </cell>
          <cell r="AK208">
            <v>0</v>
          </cell>
          <cell r="AL208">
            <v>-18767</v>
          </cell>
          <cell r="AM208">
            <v>0</v>
          </cell>
          <cell r="AN208">
            <v>0</v>
          </cell>
          <cell r="AO208">
            <v>0</v>
          </cell>
          <cell r="AP208">
            <v>13859</v>
          </cell>
          <cell r="AQ208">
            <v>0</v>
          </cell>
          <cell r="AR208">
            <v>22640</v>
          </cell>
          <cell r="AS208">
            <v>0</v>
          </cell>
          <cell r="AT208">
            <v>166876</v>
          </cell>
          <cell r="AU208">
            <v>0</v>
          </cell>
          <cell r="AV208">
            <v>2</v>
          </cell>
          <cell r="AW208">
            <v>0</v>
          </cell>
          <cell r="AX208">
            <v>116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11</v>
          </cell>
          <cell r="BG208">
            <v>0</v>
          </cell>
          <cell r="BH208">
            <v>0</v>
          </cell>
          <cell r="BI208">
            <v>28116</v>
          </cell>
          <cell r="BJ208">
            <v>6805</v>
          </cell>
          <cell r="BK208">
            <v>30770</v>
          </cell>
          <cell r="BL208">
            <v>174141</v>
          </cell>
          <cell r="BM208">
            <v>80484.710000000006</v>
          </cell>
          <cell r="BN208">
            <v>250699.71000000002</v>
          </cell>
          <cell r="BO208">
            <v>0</v>
          </cell>
          <cell r="BP208">
            <v>0</v>
          </cell>
          <cell r="BQ208">
            <v>0</v>
          </cell>
          <cell r="BR208">
            <v>67</v>
          </cell>
          <cell r="BS208">
            <v>554</v>
          </cell>
          <cell r="BT208">
            <v>31</v>
          </cell>
          <cell r="BU208">
            <v>207</v>
          </cell>
          <cell r="BV208">
            <v>248758</v>
          </cell>
          <cell r="BW208">
            <v>293590</v>
          </cell>
          <cell r="BX208">
            <v>1995</v>
          </cell>
          <cell r="BY208">
            <v>8122</v>
          </cell>
          <cell r="BZ208">
            <v>1800889</v>
          </cell>
          <cell r="CA208">
            <v>1844119</v>
          </cell>
          <cell r="CB208" t="str">
            <v>NO</v>
          </cell>
          <cell r="CC208">
            <v>2</v>
          </cell>
          <cell r="CD208">
            <v>2</v>
          </cell>
          <cell r="CE208">
            <v>2</v>
          </cell>
        </row>
        <row r="209">
          <cell r="A209" t="str">
            <v>2338447</v>
          </cell>
          <cell r="B209" t="str">
            <v>Three Gables Surgical Center</v>
          </cell>
          <cell r="C209">
            <v>41275</v>
          </cell>
          <cell r="D209">
            <v>41639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11528494</v>
          </cell>
          <cell r="L209">
            <v>2624497</v>
          </cell>
          <cell r="M209">
            <v>8878286</v>
          </cell>
          <cell r="N209">
            <v>91</v>
          </cell>
          <cell r="O209">
            <v>0</v>
          </cell>
          <cell r="P209">
            <v>75</v>
          </cell>
          <cell r="Q209">
            <v>0</v>
          </cell>
          <cell r="R209">
            <v>7662</v>
          </cell>
          <cell r="S209">
            <v>31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49051</v>
          </cell>
          <cell r="BM209">
            <v>21278</v>
          </cell>
          <cell r="BN209">
            <v>64868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305</v>
          </cell>
          <cell r="BY209">
            <v>638</v>
          </cell>
          <cell r="BZ209">
            <v>430868</v>
          </cell>
          <cell r="CA209">
            <v>396231</v>
          </cell>
          <cell r="CB209" t="str">
            <v>YES</v>
          </cell>
          <cell r="CC209">
            <v>1</v>
          </cell>
          <cell r="CD209">
            <v>2</v>
          </cell>
          <cell r="CE209">
            <v>2</v>
          </cell>
        </row>
        <row r="210">
          <cell r="A210" t="str">
            <v>0999675</v>
          </cell>
          <cell r="B210" t="str">
            <v>Toledo Children's Hospital</v>
          </cell>
          <cell r="C210">
            <v>41275</v>
          </cell>
          <cell r="D210">
            <v>41639</v>
          </cell>
          <cell r="E210">
            <v>0</v>
          </cell>
          <cell r="F210">
            <v>11859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46799029</v>
          </cell>
          <cell r="L210">
            <v>40093752</v>
          </cell>
          <cell r="M210">
            <v>6193088</v>
          </cell>
          <cell r="N210">
            <v>25634</v>
          </cell>
          <cell r="O210">
            <v>4198</v>
          </cell>
          <cell r="P210">
            <v>3106</v>
          </cell>
          <cell r="Q210">
            <v>297</v>
          </cell>
          <cell r="R210">
            <v>3489</v>
          </cell>
          <cell r="S210">
            <v>281</v>
          </cell>
          <cell r="T210">
            <v>121325</v>
          </cell>
          <cell r="U210">
            <v>3201200</v>
          </cell>
          <cell r="V210">
            <v>49132</v>
          </cell>
          <cell r="W210">
            <v>3161994</v>
          </cell>
          <cell r="X210">
            <v>5</v>
          </cell>
          <cell r="Y210">
            <v>104</v>
          </cell>
          <cell r="Z210">
            <v>5</v>
          </cell>
          <cell r="AA210">
            <v>207</v>
          </cell>
          <cell r="AB210">
            <v>91177</v>
          </cell>
          <cell r="AC210">
            <v>680775</v>
          </cell>
          <cell r="AD210">
            <v>39194</v>
          </cell>
          <cell r="AE210">
            <v>242104</v>
          </cell>
          <cell r="AF210">
            <v>4</v>
          </cell>
          <cell r="AG210">
            <v>9</v>
          </cell>
          <cell r="AH210">
            <v>4</v>
          </cell>
          <cell r="AI210">
            <v>14</v>
          </cell>
          <cell r="AJ210">
            <v>17773</v>
          </cell>
          <cell r="AK210">
            <v>-587274</v>
          </cell>
          <cell r="AL210">
            <v>-5441</v>
          </cell>
          <cell r="AM210">
            <v>-598000</v>
          </cell>
          <cell r="AN210">
            <v>18504</v>
          </cell>
          <cell r="AO210">
            <v>144493</v>
          </cell>
          <cell r="AP210">
            <v>5767</v>
          </cell>
          <cell r="AQ210">
            <v>40875</v>
          </cell>
          <cell r="AR210">
            <v>16668</v>
          </cell>
          <cell r="AS210">
            <v>1231943</v>
          </cell>
          <cell r="AT210">
            <v>11853</v>
          </cell>
          <cell r="AU210">
            <v>1066971</v>
          </cell>
          <cell r="AV210">
            <v>4</v>
          </cell>
          <cell r="AW210">
            <v>104</v>
          </cell>
          <cell r="AX210">
            <v>5</v>
          </cell>
          <cell r="AY210">
            <v>189</v>
          </cell>
          <cell r="AZ210">
            <v>0</v>
          </cell>
          <cell r="BA210">
            <v>0</v>
          </cell>
          <cell r="BB210">
            <v>0</v>
          </cell>
          <cell r="BC210">
            <v>900</v>
          </cell>
          <cell r="BD210">
            <v>4</v>
          </cell>
          <cell r="BE210">
            <v>8</v>
          </cell>
          <cell r="BF210">
            <v>4</v>
          </cell>
          <cell r="BG210">
            <v>14</v>
          </cell>
          <cell r="BH210">
            <v>0</v>
          </cell>
          <cell r="BI210">
            <v>8265754</v>
          </cell>
          <cell r="BJ210">
            <v>1589902</v>
          </cell>
          <cell r="BK210">
            <v>13410340</v>
          </cell>
          <cell r="BL210">
            <v>439414</v>
          </cell>
          <cell r="BM210">
            <v>156929</v>
          </cell>
          <cell r="BN210">
            <v>407820</v>
          </cell>
          <cell r="BO210">
            <v>0</v>
          </cell>
          <cell r="BP210">
            <v>509374</v>
          </cell>
          <cell r="BQ210">
            <v>9450</v>
          </cell>
          <cell r="BR210">
            <v>9671</v>
          </cell>
          <cell r="BS210">
            <v>12645</v>
          </cell>
          <cell r="BT210">
            <v>1267</v>
          </cell>
          <cell r="BU210">
            <v>1650</v>
          </cell>
          <cell r="BV210">
            <v>17474357</v>
          </cell>
          <cell r="BW210">
            <v>14972511</v>
          </cell>
          <cell r="BX210">
            <v>1416</v>
          </cell>
          <cell r="BY210">
            <v>1971</v>
          </cell>
          <cell r="BZ210">
            <v>3454465</v>
          </cell>
          <cell r="CA210">
            <v>2727006</v>
          </cell>
          <cell r="CB210" t="str">
            <v>YES</v>
          </cell>
          <cell r="CC210">
            <v>1</v>
          </cell>
          <cell r="CD210">
            <v>2</v>
          </cell>
          <cell r="CE210">
            <v>2</v>
          </cell>
        </row>
        <row r="211">
          <cell r="A211" t="str">
            <v>8822662</v>
          </cell>
          <cell r="B211" t="str">
            <v>Toledo Hospital</v>
          </cell>
          <cell r="C211">
            <v>41275</v>
          </cell>
          <cell r="D211">
            <v>41639</v>
          </cell>
          <cell r="E211">
            <v>3869498</v>
          </cell>
          <cell r="F211">
            <v>28136848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546208569</v>
          </cell>
          <cell r="L211">
            <v>333805319</v>
          </cell>
          <cell r="M211">
            <v>152518370</v>
          </cell>
          <cell r="N211">
            <v>141731</v>
          </cell>
          <cell r="O211">
            <v>5844</v>
          </cell>
          <cell r="P211">
            <v>30216</v>
          </cell>
          <cell r="Q211">
            <v>1239</v>
          </cell>
          <cell r="R211">
            <v>627945</v>
          </cell>
          <cell r="S211">
            <v>13105</v>
          </cell>
          <cell r="T211">
            <v>3194013</v>
          </cell>
          <cell r="U211">
            <v>101196777.34</v>
          </cell>
          <cell r="V211">
            <v>2779943</v>
          </cell>
          <cell r="W211">
            <v>82829520</v>
          </cell>
          <cell r="X211">
            <v>62</v>
          </cell>
          <cell r="Y211">
            <v>2191</v>
          </cell>
          <cell r="Z211">
            <v>598</v>
          </cell>
          <cell r="AA211">
            <v>31665</v>
          </cell>
          <cell r="AB211">
            <v>22522824</v>
          </cell>
          <cell r="AC211">
            <v>14750958.699999999</v>
          </cell>
          <cell r="AD211">
            <v>14678960</v>
          </cell>
          <cell r="AE211">
            <v>24313151</v>
          </cell>
          <cell r="AF211">
            <v>470</v>
          </cell>
          <cell r="AG211">
            <v>391</v>
          </cell>
          <cell r="AH211">
            <v>8309</v>
          </cell>
          <cell r="AI211">
            <v>21481</v>
          </cell>
          <cell r="AJ211">
            <v>-162104</v>
          </cell>
          <cell r="AK211">
            <v>-2377038</v>
          </cell>
          <cell r="AL211">
            <v>-314617</v>
          </cell>
          <cell r="AM211">
            <v>-8392318</v>
          </cell>
          <cell r="AN211">
            <v>4221764</v>
          </cell>
          <cell r="AO211">
            <v>2513866</v>
          </cell>
          <cell r="AP211">
            <v>1907419</v>
          </cell>
          <cell r="AQ211">
            <v>2906142</v>
          </cell>
          <cell r="AR211">
            <v>798383</v>
          </cell>
          <cell r="AS211">
            <v>23448832</v>
          </cell>
          <cell r="AT211">
            <v>779226</v>
          </cell>
          <cell r="AU211">
            <v>20145902</v>
          </cell>
          <cell r="AV211">
            <v>58</v>
          </cell>
          <cell r="AW211">
            <v>2018</v>
          </cell>
          <cell r="AX211">
            <v>390</v>
          </cell>
          <cell r="AY211">
            <v>20130</v>
          </cell>
          <cell r="AZ211">
            <v>0</v>
          </cell>
          <cell r="BA211">
            <v>270753</v>
          </cell>
          <cell r="BB211">
            <v>0</v>
          </cell>
          <cell r="BC211">
            <v>556138</v>
          </cell>
          <cell r="BD211">
            <v>413</v>
          </cell>
          <cell r="BE211">
            <v>342</v>
          </cell>
          <cell r="BF211">
            <v>3699</v>
          </cell>
          <cell r="BG211">
            <v>11910</v>
          </cell>
          <cell r="BH211">
            <v>0</v>
          </cell>
          <cell r="BI211">
            <v>11835740</v>
          </cell>
          <cell r="BJ211">
            <v>5823279</v>
          </cell>
          <cell r="BK211">
            <v>17545195</v>
          </cell>
          <cell r="BL211">
            <v>3996291</v>
          </cell>
          <cell r="BM211">
            <v>2115840</v>
          </cell>
          <cell r="BN211">
            <v>5050244</v>
          </cell>
          <cell r="BO211">
            <v>0</v>
          </cell>
          <cell r="BP211">
            <v>2859</v>
          </cell>
          <cell r="BQ211">
            <v>53456</v>
          </cell>
          <cell r="BR211">
            <v>15972</v>
          </cell>
          <cell r="BS211">
            <v>51985</v>
          </cell>
          <cell r="BT211">
            <v>4523</v>
          </cell>
          <cell r="BU211">
            <v>12018</v>
          </cell>
          <cell r="BV211">
            <v>22834473</v>
          </cell>
          <cell r="BW211">
            <v>27639057</v>
          </cell>
          <cell r="BX211">
            <v>88251</v>
          </cell>
          <cell r="BY211">
            <v>261939</v>
          </cell>
          <cell r="BZ211">
            <v>22684669</v>
          </cell>
          <cell r="CA211">
            <v>21263015</v>
          </cell>
          <cell r="CB211" t="str">
            <v>YES</v>
          </cell>
          <cell r="CC211">
            <v>1</v>
          </cell>
          <cell r="CD211">
            <v>2</v>
          </cell>
          <cell r="CE211">
            <v>2</v>
          </cell>
        </row>
        <row r="212">
          <cell r="A212" t="str">
            <v>0093233</v>
          </cell>
          <cell r="B212" t="str">
            <v>Tri-Health Evendale Hospital</v>
          </cell>
          <cell r="C212">
            <v>41456</v>
          </cell>
          <cell r="D212">
            <v>41820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35195097</v>
          </cell>
          <cell r="L212">
            <v>8418687</v>
          </cell>
          <cell r="M212">
            <v>26568061</v>
          </cell>
          <cell r="N212">
            <v>1157</v>
          </cell>
          <cell r="O212">
            <v>2</v>
          </cell>
          <cell r="P212">
            <v>666</v>
          </cell>
          <cell r="Q212">
            <v>1</v>
          </cell>
          <cell r="R212">
            <v>26530</v>
          </cell>
          <cell r="S212">
            <v>108</v>
          </cell>
          <cell r="T212">
            <v>0</v>
          </cell>
          <cell r="U212">
            <v>567609</v>
          </cell>
          <cell r="V212">
            <v>302298.7</v>
          </cell>
          <cell r="W212">
            <v>2486536.84</v>
          </cell>
          <cell r="X212">
            <v>0</v>
          </cell>
          <cell r="Y212">
            <v>17</v>
          </cell>
          <cell r="Z212">
            <v>55</v>
          </cell>
          <cell r="AA212">
            <v>438</v>
          </cell>
          <cell r="AB212">
            <v>0</v>
          </cell>
          <cell r="AC212">
            <v>0</v>
          </cell>
          <cell r="AD212">
            <v>44294.57</v>
          </cell>
          <cell r="AE212">
            <v>128116.98</v>
          </cell>
          <cell r="AF212">
            <v>0</v>
          </cell>
          <cell r="AG212">
            <v>0</v>
          </cell>
          <cell r="AH212">
            <v>11</v>
          </cell>
          <cell r="AI212">
            <v>23</v>
          </cell>
          <cell r="AJ212">
            <v>0</v>
          </cell>
          <cell r="AK212">
            <v>27580</v>
          </cell>
          <cell r="AL212">
            <v>3970.6699999999983</v>
          </cell>
          <cell r="AM212">
            <v>15073.780000000028</v>
          </cell>
          <cell r="AN212">
            <v>0</v>
          </cell>
          <cell r="AO212">
            <v>0</v>
          </cell>
          <cell r="AP212">
            <v>9625</v>
          </cell>
          <cell r="AQ212">
            <v>21253.89</v>
          </cell>
          <cell r="AR212">
            <v>0</v>
          </cell>
          <cell r="AS212">
            <v>193935</v>
          </cell>
          <cell r="AT212">
            <v>61721.33</v>
          </cell>
          <cell r="AU212">
            <v>525265.22</v>
          </cell>
          <cell r="AV212">
            <v>0</v>
          </cell>
          <cell r="AW212">
            <v>17</v>
          </cell>
          <cell r="AX212">
            <v>46</v>
          </cell>
          <cell r="AY212">
            <v>379</v>
          </cell>
          <cell r="AZ212">
            <v>0</v>
          </cell>
          <cell r="BA212">
            <v>0</v>
          </cell>
          <cell r="BB212">
            <v>0</v>
          </cell>
          <cell r="BC212">
            <v>6587.11</v>
          </cell>
          <cell r="BD212">
            <v>0</v>
          </cell>
          <cell r="BE212">
            <v>0</v>
          </cell>
          <cell r="BF212">
            <v>11</v>
          </cell>
          <cell r="BG212">
            <v>23</v>
          </cell>
          <cell r="BH212">
            <v>0</v>
          </cell>
          <cell r="BI212">
            <v>14223</v>
          </cell>
          <cell r="BJ212">
            <v>2066</v>
          </cell>
          <cell r="BK212">
            <v>14041</v>
          </cell>
          <cell r="BL212">
            <v>106599</v>
          </cell>
          <cell r="BM212">
            <v>36508</v>
          </cell>
          <cell r="BN212">
            <v>135584</v>
          </cell>
          <cell r="BO212">
            <v>0</v>
          </cell>
          <cell r="BP212">
            <v>0</v>
          </cell>
          <cell r="BQ212">
            <v>0</v>
          </cell>
          <cell r="BR212">
            <v>3</v>
          </cell>
          <cell r="BS212">
            <v>321</v>
          </cell>
          <cell r="BT212">
            <v>2</v>
          </cell>
          <cell r="BU212">
            <v>175</v>
          </cell>
          <cell r="BV212">
            <v>14085.519999999999</v>
          </cell>
          <cell r="BW212">
            <v>19984</v>
          </cell>
          <cell r="BX212">
            <v>690</v>
          </cell>
          <cell r="BY212">
            <v>4467</v>
          </cell>
          <cell r="BZ212">
            <v>658456</v>
          </cell>
          <cell r="CA212">
            <v>686898</v>
          </cell>
          <cell r="CB212" t="str">
            <v>NO</v>
          </cell>
          <cell r="CC212">
            <v>2</v>
          </cell>
          <cell r="CD212">
            <v>3</v>
          </cell>
          <cell r="CE212">
            <v>3</v>
          </cell>
        </row>
        <row r="213">
          <cell r="A213" t="str">
            <v>0240386</v>
          </cell>
          <cell r="B213" t="str">
            <v>Trinity Hospital Holding Company</v>
          </cell>
          <cell r="C213">
            <v>41275</v>
          </cell>
          <cell r="D213">
            <v>41639</v>
          </cell>
          <cell r="E213">
            <v>6969148</v>
          </cell>
          <cell r="F213">
            <v>0</v>
          </cell>
          <cell r="G213">
            <v>0</v>
          </cell>
          <cell r="H213">
            <v>0</v>
          </cell>
          <cell r="I213">
            <v>2941171</v>
          </cell>
          <cell r="J213">
            <v>0</v>
          </cell>
          <cell r="K213">
            <v>169154022</v>
          </cell>
          <cell r="L213">
            <v>78858032</v>
          </cell>
          <cell r="M213">
            <v>70179350</v>
          </cell>
          <cell r="N213">
            <v>59176</v>
          </cell>
          <cell r="O213">
            <v>1772</v>
          </cell>
          <cell r="P213">
            <v>10971</v>
          </cell>
          <cell r="Q213">
            <v>296</v>
          </cell>
          <cell r="R213">
            <v>197671</v>
          </cell>
          <cell r="S213">
            <v>4220</v>
          </cell>
          <cell r="T213">
            <v>338343</v>
          </cell>
          <cell r="U213">
            <v>19128444</v>
          </cell>
          <cell r="V213">
            <v>458371</v>
          </cell>
          <cell r="W213">
            <v>55334232</v>
          </cell>
          <cell r="X213">
            <v>18</v>
          </cell>
          <cell r="Y213">
            <v>1430</v>
          </cell>
          <cell r="Z213">
            <v>232</v>
          </cell>
          <cell r="AA213">
            <v>57844</v>
          </cell>
          <cell r="AB213">
            <v>4192774</v>
          </cell>
          <cell r="AC213">
            <v>3400386</v>
          </cell>
          <cell r="AD213">
            <v>2269927</v>
          </cell>
          <cell r="AE213">
            <v>6701457</v>
          </cell>
          <cell r="AF213">
            <v>311</v>
          </cell>
          <cell r="AG213">
            <v>255</v>
          </cell>
          <cell r="AH213">
            <v>1377</v>
          </cell>
          <cell r="AI213">
            <v>7742</v>
          </cell>
          <cell r="AJ213">
            <v>52690.270000000004</v>
          </cell>
          <cell r="AK213">
            <v>-1263578.4800000004</v>
          </cell>
          <cell r="AL213">
            <v>-132304.88</v>
          </cell>
          <cell r="AM213">
            <v>-28153799.57</v>
          </cell>
          <cell r="AN213">
            <v>1976940</v>
          </cell>
          <cell r="AO213">
            <v>1482968.63</v>
          </cell>
          <cell r="AP213">
            <v>654260</v>
          </cell>
          <cell r="AQ213">
            <v>1608294.96</v>
          </cell>
          <cell r="AR213">
            <v>98651.73</v>
          </cell>
          <cell r="AS213">
            <v>9657662.4800000004</v>
          </cell>
          <cell r="AT213">
            <v>272717.88</v>
          </cell>
          <cell r="AU213">
            <v>43237550.57</v>
          </cell>
          <cell r="AV213">
            <v>16</v>
          </cell>
          <cell r="AW213">
            <v>1215</v>
          </cell>
          <cell r="AX213">
            <v>126</v>
          </cell>
          <cell r="AY213">
            <v>22792</v>
          </cell>
          <cell r="AZ213">
            <v>30</v>
          </cell>
          <cell r="BA213">
            <v>36443.370000000003</v>
          </cell>
          <cell r="BB213">
            <v>0</v>
          </cell>
          <cell r="BC213">
            <v>29712.04</v>
          </cell>
          <cell r="BD213">
            <v>237</v>
          </cell>
          <cell r="BE213">
            <v>232</v>
          </cell>
          <cell r="BF213">
            <v>612</v>
          </cell>
          <cell r="BG213">
            <v>4481</v>
          </cell>
          <cell r="BH213">
            <v>0</v>
          </cell>
          <cell r="BI213">
            <v>2549907</v>
          </cell>
          <cell r="BJ213">
            <v>1039743</v>
          </cell>
          <cell r="BK213">
            <v>2778372</v>
          </cell>
          <cell r="BL213">
            <v>1850651</v>
          </cell>
          <cell r="BM213">
            <v>388891</v>
          </cell>
          <cell r="BN213">
            <v>1805213</v>
          </cell>
          <cell r="BO213">
            <v>0</v>
          </cell>
          <cell r="BP213">
            <v>0</v>
          </cell>
          <cell r="BQ213">
            <v>0</v>
          </cell>
          <cell r="BR213">
            <v>5135</v>
          </cell>
          <cell r="BS213">
            <v>5346</v>
          </cell>
          <cell r="BT213">
            <v>1330</v>
          </cell>
          <cell r="BU213">
            <v>1490</v>
          </cell>
          <cell r="BV213">
            <v>5363487</v>
          </cell>
          <cell r="BW213">
            <v>7358829</v>
          </cell>
          <cell r="BX213">
            <v>27845</v>
          </cell>
          <cell r="BY213">
            <v>28997</v>
          </cell>
          <cell r="BZ213">
            <v>5251360</v>
          </cell>
          <cell r="CA213">
            <v>6864762</v>
          </cell>
          <cell r="CB213" t="str">
            <v>YES</v>
          </cell>
          <cell r="CC213">
            <v>1</v>
          </cell>
          <cell r="CD213">
            <v>0</v>
          </cell>
          <cell r="CE213">
            <v>0</v>
          </cell>
        </row>
        <row r="214">
          <cell r="A214" t="str">
            <v>0053773</v>
          </cell>
          <cell r="B214" t="str">
            <v>Trinity Hosptial Twin City</v>
          </cell>
          <cell r="C214">
            <v>41275</v>
          </cell>
          <cell r="D214">
            <v>41639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16277648</v>
          </cell>
          <cell r="L214">
            <v>2786684</v>
          </cell>
          <cell r="M214">
            <v>11501500</v>
          </cell>
          <cell r="N214">
            <v>1583</v>
          </cell>
          <cell r="O214">
            <v>57</v>
          </cell>
          <cell r="P214">
            <v>354</v>
          </cell>
          <cell r="Q214">
            <v>15</v>
          </cell>
          <cell r="R214">
            <v>37042</v>
          </cell>
          <cell r="S214">
            <v>1241</v>
          </cell>
          <cell r="T214">
            <v>12217.990000000002</v>
          </cell>
          <cell r="U214">
            <v>28110.75</v>
          </cell>
          <cell r="V214">
            <v>50552.000000000007</v>
          </cell>
          <cell r="W214">
            <v>221105.95</v>
          </cell>
          <cell r="X214">
            <v>1</v>
          </cell>
          <cell r="Y214">
            <v>7</v>
          </cell>
          <cell r="Z214">
            <v>36</v>
          </cell>
          <cell r="AA214">
            <v>171</v>
          </cell>
          <cell r="AB214">
            <v>32038</v>
          </cell>
          <cell r="AC214">
            <v>253874</v>
          </cell>
          <cell r="AD214">
            <v>627001</v>
          </cell>
          <cell r="AE214">
            <v>2436921</v>
          </cell>
          <cell r="AF214">
            <v>4</v>
          </cell>
          <cell r="AG214">
            <v>23</v>
          </cell>
          <cell r="AH214">
            <v>520</v>
          </cell>
          <cell r="AI214">
            <v>2526</v>
          </cell>
          <cell r="AJ214">
            <v>-674.89999999999964</v>
          </cell>
          <cell r="AK214">
            <v>50927.979999999996</v>
          </cell>
          <cell r="AL214">
            <v>8211.6200000000008</v>
          </cell>
          <cell r="AM214">
            <v>30052.620000000003</v>
          </cell>
          <cell r="AN214">
            <v>14671</v>
          </cell>
          <cell r="AO214">
            <v>133932.06</v>
          </cell>
          <cell r="AP214">
            <v>212077</v>
          </cell>
          <cell r="AQ214">
            <v>698137</v>
          </cell>
          <cell r="AR214">
            <v>8572.9</v>
          </cell>
          <cell r="AS214">
            <v>14846.02</v>
          </cell>
          <cell r="AT214">
            <v>10205.379999999999</v>
          </cell>
          <cell r="AU214">
            <v>51186.38</v>
          </cell>
          <cell r="AV214">
            <v>1</v>
          </cell>
          <cell r="AW214">
            <v>5</v>
          </cell>
          <cell r="AX214">
            <v>25</v>
          </cell>
          <cell r="AY214">
            <v>89</v>
          </cell>
          <cell r="AZ214">
            <v>0</v>
          </cell>
          <cell r="BA214">
            <v>382.94</v>
          </cell>
          <cell r="BB214">
            <v>433</v>
          </cell>
          <cell r="BC214">
            <v>67946</v>
          </cell>
          <cell r="BD214">
            <v>4</v>
          </cell>
          <cell r="BE214">
            <v>21</v>
          </cell>
          <cell r="BF214">
            <v>228</v>
          </cell>
          <cell r="BG214">
            <v>1489</v>
          </cell>
          <cell r="BH214">
            <v>0</v>
          </cell>
          <cell r="BI214">
            <v>105472</v>
          </cell>
          <cell r="BJ214">
            <v>75510</v>
          </cell>
          <cell r="BK214">
            <v>138933</v>
          </cell>
          <cell r="BL214">
            <v>408927</v>
          </cell>
          <cell r="BM214">
            <v>155998</v>
          </cell>
          <cell r="BN214">
            <v>381556</v>
          </cell>
          <cell r="BO214">
            <v>0</v>
          </cell>
          <cell r="BP214">
            <v>0</v>
          </cell>
          <cell r="BQ214">
            <v>0</v>
          </cell>
          <cell r="BR214">
            <v>76</v>
          </cell>
          <cell r="BS214">
            <v>704</v>
          </cell>
          <cell r="BT214">
            <v>24</v>
          </cell>
          <cell r="BU214">
            <v>140</v>
          </cell>
          <cell r="BV214">
            <v>117249</v>
          </cell>
          <cell r="BW214">
            <v>161259</v>
          </cell>
          <cell r="BX214">
            <v>6955</v>
          </cell>
          <cell r="BY214">
            <v>21165</v>
          </cell>
          <cell r="BZ214">
            <v>1495763</v>
          </cell>
          <cell r="CA214">
            <v>2534383</v>
          </cell>
          <cell r="CB214" t="str">
            <v>YES</v>
          </cell>
          <cell r="CC214">
            <v>1</v>
          </cell>
          <cell r="CD214">
            <v>2</v>
          </cell>
          <cell r="CE214">
            <v>2</v>
          </cell>
        </row>
        <row r="215">
          <cell r="A215" t="str">
            <v>3126398</v>
          </cell>
          <cell r="B215" t="str">
            <v>Trumbull Memorial Hospital</v>
          </cell>
          <cell r="C215">
            <v>41275</v>
          </cell>
          <cell r="D215">
            <v>41639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131949331</v>
          </cell>
          <cell r="L215">
            <v>89233498</v>
          </cell>
          <cell r="M215">
            <v>38481263</v>
          </cell>
          <cell r="N215">
            <v>54884</v>
          </cell>
          <cell r="O215">
            <v>1559</v>
          </cell>
          <cell r="P215">
            <v>11605</v>
          </cell>
          <cell r="Q215">
            <v>502</v>
          </cell>
          <cell r="R215">
            <v>91691</v>
          </cell>
          <cell r="S215">
            <v>13814</v>
          </cell>
          <cell r="T215">
            <v>136782.24999999997</v>
          </cell>
          <cell r="U215">
            <v>4008199.2000000132</v>
          </cell>
          <cell r="V215">
            <v>45016.539999999986</v>
          </cell>
          <cell r="W215">
            <v>3528445.5500000012</v>
          </cell>
          <cell r="X215">
            <v>6</v>
          </cell>
          <cell r="Y215">
            <v>93</v>
          </cell>
          <cell r="Z215">
            <v>15</v>
          </cell>
          <cell r="AA215">
            <v>495</v>
          </cell>
          <cell r="AB215">
            <v>6422479.9200000586</v>
          </cell>
          <cell r="AC215">
            <v>10632777.180000216</v>
          </cell>
          <cell r="AD215">
            <v>2300992.1499999985</v>
          </cell>
          <cell r="AE215">
            <v>14916917.680000123</v>
          </cell>
          <cell r="AF215">
            <v>226</v>
          </cell>
          <cell r="AG215">
            <v>422</v>
          </cell>
          <cell r="AH215">
            <v>431</v>
          </cell>
          <cell r="AI215">
            <v>4568</v>
          </cell>
          <cell r="AJ215">
            <v>142772</v>
          </cell>
          <cell r="AK215">
            <v>-1437217</v>
          </cell>
          <cell r="AL215">
            <v>-6391</v>
          </cell>
          <cell r="AM215">
            <v>-6622086</v>
          </cell>
          <cell r="AN215">
            <v>1300364</v>
          </cell>
          <cell r="AO215">
            <v>2210084</v>
          </cell>
          <cell r="AP215">
            <v>268638</v>
          </cell>
          <cell r="AQ215">
            <v>1596350</v>
          </cell>
          <cell r="AR215">
            <v>26192</v>
          </cell>
          <cell r="AS215">
            <v>2231121</v>
          </cell>
          <cell r="AT215">
            <v>11517</v>
          </cell>
          <cell r="AU215">
            <v>7076611</v>
          </cell>
          <cell r="AV215">
            <v>6</v>
          </cell>
          <cell r="AW215">
            <v>92</v>
          </cell>
          <cell r="AX215">
            <v>14</v>
          </cell>
          <cell r="AY215">
            <v>483</v>
          </cell>
          <cell r="AZ215">
            <v>0</v>
          </cell>
          <cell r="BA215">
            <v>80006</v>
          </cell>
          <cell r="BB215">
            <v>-120</v>
          </cell>
          <cell r="BC215">
            <v>227394</v>
          </cell>
          <cell r="BD215">
            <v>206</v>
          </cell>
          <cell r="BE215">
            <v>374</v>
          </cell>
          <cell r="BF215">
            <v>333</v>
          </cell>
          <cell r="BG215">
            <v>3211</v>
          </cell>
          <cell r="BH215">
            <v>0</v>
          </cell>
          <cell r="BI215">
            <v>2552286</v>
          </cell>
          <cell r="BJ215">
            <v>1310947</v>
          </cell>
          <cell r="BK215">
            <v>3174082</v>
          </cell>
          <cell r="BL215">
            <v>968080</v>
          </cell>
          <cell r="BM215">
            <v>402100</v>
          </cell>
          <cell r="BN215">
            <v>1241309</v>
          </cell>
          <cell r="BO215">
            <v>0</v>
          </cell>
          <cell r="BP215">
            <v>0</v>
          </cell>
          <cell r="BQ215">
            <v>0</v>
          </cell>
          <cell r="BR215">
            <v>5200</v>
          </cell>
          <cell r="BS215">
            <v>17612</v>
          </cell>
          <cell r="BT215">
            <v>1337</v>
          </cell>
          <cell r="BU215">
            <v>3731</v>
          </cell>
          <cell r="BV215">
            <v>6656992.0300000403</v>
          </cell>
          <cell r="BW215">
            <v>8513709</v>
          </cell>
          <cell r="BX215">
            <v>16226</v>
          </cell>
          <cell r="BY215">
            <v>35982</v>
          </cell>
          <cell r="BZ215">
            <v>2684849.9099999699</v>
          </cell>
          <cell r="CA215">
            <v>5804368</v>
          </cell>
          <cell r="CB215" t="str">
            <v>YES</v>
          </cell>
          <cell r="CC215">
            <v>1</v>
          </cell>
          <cell r="CD215">
            <v>2</v>
          </cell>
          <cell r="CE215">
            <v>2</v>
          </cell>
        </row>
        <row r="216">
          <cell r="A216" t="str">
            <v>3150067</v>
          </cell>
          <cell r="B216" t="str">
            <v>UHHS/Ahuja Medical Center</v>
          </cell>
          <cell r="C216">
            <v>41275</v>
          </cell>
          <cell r="D216">
            <v>41639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139270317</v>
          </cell>
          <cell r="L216">
            <v>76764220</v>
          </cell>
          <cell r="M216">
            <v>60439300</v>
          </cell>
          <cell r="N216">
            <v>30138</v>
          </cell>
          <cell r="O216">
            <v>491</v>
          </cell>
          <cell r="P216">
            <v>6859</v>
          </cell>
          <cell r="Q216">
            <v>102</v>
          </cell>
          <cell r="R216">
            <v>100214</v>
          </cell>
          <cell r="S216">
            <v>1995</v>
          </cell>
          <cell r="T216">
            <v>1203591</v>
          </cell>
          <cell r="U216">
            <v>30581136</v>
          </cell>
          <cell r="V216">
            <v>1483922</v>
          </cell>
          <cell r="W216">
            <v>46701798</v>
          </cell>
          <cell r="X216">
            <v>35</v>
          </cell>
          <cell r="Y216">
            <v>912</v>
          </cell>
          <cell r="Z216">
            <v>269</v>
          </cell>
          <cell r="AA216">
            <v>13531</v>
          </cell>
          <cell r="AB216">
            <v>693054</v>
          </cell>
          <cell r="AC216">
            <v>2757457.5</v>
          </cell>
          <cell r="AD216">
            <v>1446059</v>
          </cell>
          <cell r="AE216">
            <v>7167409</v>
          </cell>
          <cell r="AF216">
            <v>22</v>
          </cell>
          <cell r="AG216">
            <v>102</v>
          </cell>
          <cell r="AH216">
            <v>404</v>
          </cell>
          <cell r="AI216">
            <v>3320</v>
          </cell>
          <cell r="AJ216">
            <v>-58062.299999999988</v>
          </cell>
          <cell r="AK216">
            <v>-4430671.3599999994</v>
          </cell>
          <cell r="AL216">
            <v>-43453.450000000012</v>
          </cell>
          <cell r="AM216">
            <v>-4715547.68</v>
          </cell>
          <cell r="AN216">
            <v>202044</v>
          </cell>
          <cell r="AO216">
            <v>865453.87</v>
          </cell>
          <cell r="AP216">
            <v>292501.37</v>
          </cell>
          <cell r="AQ216">
            <v>1357148.3</v>
          </cell>
          <cell r="AR216">
            <v>437178.3</v>
          </cell>
          <cell r="AS216">
            <v>14408464.359999999</v>
          </cell>
          <cell r="AT216">
            <v>378703.45</v>
          </cell>
          <cell r="AU216">
            <v>15081526.68</v>
          </cell>
          <cell r="AV216">
            <v>32</v>
          </cell>
          <cell r="AW216">
            <v>862</v>
          </cell>
          <cell r="AX216">
            <v>196</v>
          </cell>
          <cell r="AY216">
            <v>10754</v>
          </cell>
          <cell r="AZ216">
            <v>0</v>
          </cell>
          <cell r="BA216">
            <v>-4178.87</v>
          </cell>
          <cell r="BB216">
            <v>-2321.37</v>
          </cell>
          <cell r="BC216">
            <v>7174.7</v>
          </cell>
          <cell r="BD216">
            <v>20</v>
          </cell>
          <cell r="BE216">
            <v>94</v>
          </cell>
          <cell r="BF216">
            <v>388</v>
          </cell>
          <cell r="BG216">
            <v>2766</v>
          </cell>
          <cell r="BH216">
            <v>0</v>
          </cell>
          <cell r="BI216">
            <v>1193314</v>
          </cell>
          <cell r="BJ216">
            <v>51657</v>
          </cell>
          <cell r="BK216">
            <v>987799</v>
          </cell>
          <cell r="BL216">
            <v>720925</v>
          </cell>
          <cell r="BM216">
            <v>36914</v>
          </cell>
          <cell r="BN216">
            <v>391375</v>
          </cell>
          <cell r="BO216">
            <v>0</v>
          </cell>
          <cell r="BP216">
            <v>0</v>
          </cell>
          <cell r="BQ216">
            <v>419</v>
          </cell>
          <cell r="BR216">
            <v>895</v>
          </cell>
          <cell r="BS216">
            <v>7588</v>
          </cell>
          <cell r="BT216">
            <v>229</v>
          </cell>
          <cell r="BU216">
            <v>1749</v>
          </cell>
          <cell r="BV216">
            <v>1290514</v>
          </cell>
          <cell r="BW216">
            <v>2202156</v>
          </cell>
          <cell r="BX216">
            <v>12887</v>
          </cell>
          <cell r="BY216">
            <v>22900</v>
          </cell>
          <cell r="BZ216">
            <v>2608818</v>
          </cell>
          <cell r="CA216">
            <v>4547395</v>
          </cell>
          <cell r="CB216" t="str">
            <v>YES</v>
          </cell>
          <cell r="CC216">
            <v>1</v>
          </cell>
          <cell r="CD216">
            <v>2</v>
          </cell>
          <cell r="CE216">
            <v>2</v>
          </cell>
        </row>
        <row r="217">
          <cell r="A217" t="str">
            <v>1058662</v>
          </cell>
          <cell r="B217" t="str">
            <v>UHHS/Brown Memorial Hospital</v>
          </cell>
          <cell r="C217">
            <v>41275</v>
          </cell>
          <cell r="D217">
            <v>41639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25525693</v>
          </cell>
          <cell r="L217">
            <v>9271180</v>
          </cell>
          <cell r="M217">
            <v>14738358</v>
          </cell>
          <cell r="N217">
            <v>1568</v>
          </cell>
          <cell r="O217">
            <v>28</v>
          </cell>
          <cell r="P217">
            <v>520</v>
          </cell>
          <cell r="Q217">
            <v>10</v>
          </cell>
          <cell r="R217">
            <v>31751</v>
          </cell>
          <cell r="S217">
            <v>802</v>
          </cell>
          <cell r="T217">
            <v>0</v>
          </cell>
          <cell r="U217">
            <v>579009</v>
          </cell>
          <cell r="V217">
            <v>172939</v>
          </cell>
          <cell r="W217">
            <v>5806607</v>
          </cell>
          <cell r="X217">
            <v>0</v>
          </cell>
          <cell r="Y217">
            <v>28</v>
          </cell>
          <cell r="Z217">
            <v>78</v>
          </cell>
          <cell r="AA217">
            <v>2517</v>
          </cell>
          <cell r="AB217">
            <v>0</v>
          </cell>
          <cell r="AC217">
            <v>46072</v>
          </cell>
          <cell r="AD217">
            <v>470095</v>
          </cell>
          <cell r="AE217">
            <v>2503014</v>
          </cell>
          <cell r="AF217">
            <v>0</v>
          </cell>
          <cell r="AG217">
            <v>4</v>
          </cell>
          <cell r="AH217">
            <v>258</v>
          </cell>
          <cell r="AI217">
            <v>1378</v>
          </cell>
          <cell r="AJ217">
            <v>0</v>
          </cell>
          <cell r="AK217">
            <v>163103</v>
          </cell>
          <cell r="AL217">
            <v>-5909</v>
          </cell>
          <cell r="AM217">
            <v>-894109</v>
          </cell>
          <cell r="AN217">
            <v>0</v>
          </cell>
          <cell r="AO217">
            <v>46444</v>
          </cell>
          <cell r="AP217">
            <v>137417</v>
          </cell>
          <cell r="AQ217">
            <v>710417</v>
          </cell>
          <cell r="AR217">
            <v>0</v>
          </cell>
          <cell r="AS217">
            <v>282830</v>
          </cell>
          <cell r="AT217">
            <v>54117</v>
          </cell>
          <cell r="AU217">
            <v>2677774</v>
          </cell>
          <cell r="AV217">
            <v>0</v>
          </cell>
          <cell r="AW217">
            <v>27</v>
          </cell>
          <cell r="AX217">
            <v>37</v>
          </cell>
          <cell r="AY217">
            <v>1656</v>
          </cell>
          <cell r="AZ217">
            <v>0</v>
          </cell>
          <cell r="BA217">
            <v>0</v>
          </cell>
          <cell r="BB217">
            <v>-160</v>
          </cell>
          <cell r="BC217">
            <v>6784</v>
          </cell>
          <cell r="BD217">
            <v>0</v>
          </cell>
          <cell r="BE217">
            <v>4</v>
          </cell>
          <cell r="BF217">
            <v>146</v>
          </cell>
          <cell r="BG217">
            <v>954</v>
          </cell>
          <cell r="BH217">
            <v>0</v>
          </cell>
          <cell r="BI217">
            <v>144200</v>
          </cell>
          <cell r="BJ217">
            <v>86499</v>
          </cell>
          <cell r="BK217">
            <v>153236</v>
          </cell>
          <cell r="BL217">
            <v>365297</v>
          </cell>
          <cell r="BM217">
            <v>101293</v>
          </cell>
          <cell r="BN217">
            <v>237444</v>
          </cell>
          <cell r="BO217">
            <v>0</v>
          </cell>
          <cell r="BP217">
            <v>0</v>
          </cell>
          <cell r="BQ217">
            <v>0</v>
          </cell>
          <cell r="BR217">
            <v>58</v>
          </cell>
          <cell r="BS217">
            <v>365</v>
          </cell>
          <cell r="BT217">
            <v>19</v>
          </cell>
          <cell r="BU217">
            <v>98</v>
          </cell>
          <cell r="BV217">
            <v>256571</v>
          </cell>
          <cell r="BW217">
            <v>420630</v>
          </cell>
          <cell r="BX217">
            <v>5561</v>
          </cell>
          <cell r="BY217">
            <v>8284</v>
          </cell>
          <cell r="BZ217">
            <v>949176</v>
          </cell>
          <cell r="CA217">
            <v>2475938</v>
          </cell>
          <cell r="CB217" t="str">
            <v>YES</v>
          </cell>
          <cell r="CC217">
            <v>1</v>
          </cell>
          <cell r="CD217">
            <v>2</v>
          </cell>
          <cell r="CE217">
            <v>2</v>
          </cell>
        </row>
        <row r="218">
          <cell r="A218" t="str">
            <v>3106758</v>
          </cell>
          <cell r="B218" t="str">
            <v>UHHS/Geauga Regional Hospital</v>
          </cell>
          <cell r="C218">
            <v>41275</v>
          </cell>
          <cell r="D218">
            <v>41639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107288617</v>
          </cell>
          <cell r="L218">
            <v>57846515</v>
          </cell>
          <cell r="M218">
            <v>46282415</v>
          </cell>
          <cell r="N218">
            <v>33955</v>
          </cell>
          <cell r="O218">
            <v>1088</v>
          </cell>
          <cell r="P218">
            <v>8421</v>
          </cell>
          <cell r="Q218">
            <v>314</v>
          </cell>
          <cell r="R218">
            <v>96023</v>
          </cell>
          <cell r="S218">
            <v>1694</v>
          </cell>
          <cell r="T218">
            <v>618295</v>
          </cell>
          <cell r="U218">
            <v>22863989.98</v>
          </cell>
          <cell r="V218">
            <v>790554</v>
          </cell>
          <cell r="W218">
            <v>29431918.98</v>
          </cell>
          <cell r="X218">
            <v>25</v>
          </cell>
          <cell r="Y218">
            <v>916</v>
          </cell>
          <cell r="Z218">
            <v>151</v>
          </cell>
          <cell r="AA218">
            <v>8109</v>
          </cell>
          <cell r="AB218">
            <v>1138990</v>
          </cell>
          <cell r="AC218">
            <v>3289777</v>
          </cell>
          <cell r="AD218">
            <v>1516176.98</v>
          </cell>
          <cell r="AE218">
            <v>5890599.9800000004</v>
          </cell>
          <cell r="AF218">
            <v>42</v>
          </cell>
          <cell r="AG218">
            <v>159</v>
          </cell>
          <cell r="AH218">
            <v>439</v>
          </cell>
          <cell r="AI218">
            <v>2204</v>
          </cell>
          <cell r="AJ218">
            <v>54769.14</v>
          </cell>
          <cell r="AK218">
            <v>-673774.26999999955</v>
          </cell>
          <cell r="AL218">
            <v>33118.14</v>
          </cell>
          <cell r="AM218">
            <v>-2571233.4699999997</v>
          </cell>
          <cell r="AN218">
            <v>284710</v>
          </cell>
          <cell r="AO218">
            <v>836998.12</v>
          </cell>
          <cell r="AP218">
            <v>284360.40000000002</v>
          </cell>
          <cell r="AQ218">
            <v>928772.3</v>
          </cell>
          <cell r="AR218">
            <v>121986.86</v>
          </cell>
          <cell r="AS218">
            <v>6932438.2699999996</v>
          </cell>
          <cell r="AT218">
            <v>125551.86</v>
          </cell>
          <cell r="AU218">
            <v>8164303.4699999997</v>
          </cell>
          <cell r="AV218">
            <v>25</v>
          </cell>
          <cell r="AW218">
            <v>869</v>
          </cell>
          <cell r="AX218">
            <v>103</v>
          </cell>
          <cell r="AY218">
            <v>5384</v>
          </cell>
          <cell r="AZ218">
            <v>0</v>
          </cell>
          <cell r="BA218">
            <v>25397.88</v>
          </cell>
          <cell r="BB218">
            <v>1035.5999999999999</v>
          </cell>
          <cell r="BC218">
            <v>42668.7</v>
          </cell>
          <cell r="BD218">
            <v>38</v>
          </cell>
          <cell r="BE218">
            <v>153</v>
          </cell>
          <cell r="BF218">
            <v>214</v>
          </cell>
          <cell r="BG218">
            <v>1463</v>
          </cell>
          <cell r="BH218">
            <v>16835</v>
          </cell>
          <cell r="BI218">
            <v>1596501</v>
          </cell>
          <cell r="BJ218">
            <v>852335</v>
          </cell>
          <cell r="BK218">
            <v>2100134</v>
          </cell>
          <cell r="BL218">
            <v>916067</v>
          </cell>
          <cell r="BM218">
            <v>251427</v>
          </cell>
          <cell r="BN218">
            <v>950442</v>
          </cell>
          <cell r="BO218">
            <v>0</v>
          </cell>
          <cell r="BP218">
            <v>0</v>
          </cell>
          <cell r="BQ218">
            <v>2334</v>
          </cell>
          <cell r="BR218">
            <v>3723</v>
          </cell>
          <cell r="BS218">
            <v>9214</v>
          </cell>
          <cell r="BT218">
            <v>1165</v>
          </cell>
          <cell r="BU218">
            <v>2250</v>
          </cell>
          <cell r="BV218">
            <v>3743909</v>
          </cell>
          <cell r="BW218">
            <v>4346452</v>
          </cell>
          <cell r="BX218">
            <v>6542</v>
          </cell>
          <cell r="BY218">
            <v>20116</v>
          </cell>
          <cell r="BZ218">
            <v>1978147</v>
          </cell>
          <cell r="CA218">
            <v>2911245</v>
          </cell>
          <cell r="CB218" t="str">
            <v>YES</v>
          </cell>
          <cell r="CC218">
            <v>1</v>
          </cell>
          <cell r="CD218">
            <v>2</v>
          </cell>
          <cell r="CE218">
            <v>2</v>
          </cell>
        </row>
        <row r="219">
          <cell r="A219" t="str">
            <v>5874568</v>
          </cell>
          <cell r="B219" t="str">
            <v>UHHS/Memorial Hospital of Geneva</v>
          </cell>
          <cell r="C219">
            <v>41275</v>
          </cell>
          <cell r="D219">
            <v>41639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31087276</v>
          </cell>
          <cell r="L219">
            <v>11085213</v>
          </cell>
          <cell r="M219">
            <v>17926350</v>
          </cell>
          <cell r="N219">
            <v>4171</v>
          </cell>
          <cell r="O219">
            <v>131</v>
          </cell>
          <cell r="P219">
            <v>1109</v>
          </cell>
          <cell r="Q219">
            <v>32</v>
          </cell>
          <cell r="R219">
            <v>46782</v>
          </cell>
          <cell r="S219">
            <v>1273</v>
          </cell>
          <cell r="T219">
            <v>40964</v>
          </cell>
          <cell r="U219">
            <v>1641177</v>
          </cell>
          <cell r="V219">
            <v>353788</v>
          </cell>
          <cell r="W219">
            <v>10293578</v>
          </cell>
          <cell r="X219">
            <v>3</v>
          </cell>
          <cell r="Y219">
            <v>88</v>
          </cell>
          <cell r="Z219">
            <v>123</v>
          </cell>
          <cell r="AA219">
            <v>4473</v>
          </cell>
          <cell r="AB219">
            <v>92338</v>
          </cell>
          <cell r="AC219">
            <v>368507</v>
          </cell>
          <cell r="AD219">
            <v>1019032</v>
          </cell>
          <cell r="AE219">
            <v>3566502</v>
          </cell>
          <cell r="AF219">
            <v>7</v>
          </cell>
          <cell r="AG219">
            <v>13</v>
          </cell>
          <cell r="AH219">
            <v>417</v>
          </cell>
          <cell r="AI219">
            <v>1849</v>
          </cell>
          <cell r="AJ219">
            <v>-38636</v>
          </cell>
          <cell r="AK219">
            <v>-213304</v>
          </cell>
          <cell r="AL219">
            <v>7911</v>
          </cell>
          <cell r="AM219">
            <v>-1380366</v>
          </cell>
          <cell r="AN219">
            <v>49426</v>
          </cell>
          <cell r="AO219">
            <v>180193</v>
          </cell>
          <cell r="AP219">
            <v>262139</v>
          </cell>
          <cell r="AQ219">
            <v>964953</v>
          </cell>
          <cell r="AR219">
            <v>61667</v>
          </cell>
          <cell r="AS219">
            <v>1061719</v>
          </cell>
          <cell r="AT219">
            <v>86193</v>
          </cell>
          <cell r="AU219">
            <v>3938110</v>
          </cell>
          <cell r="AV219">
            <v>3</v>
          </cell>
          <cell r="AW219">
            <v>85</v>
          </cell>
          <cell r="AX219">
            <v>66</v>
          </cell>
          <cell r="AY219">
            <v>2974</v>
          </cell>
          <cell r="AZ219">
            <v>0</v>
          </cell>
          <cell r="BA219">
            <v>0</v>
          </cell>
          <cell r="BB219">
            <v>1369</v>
          </cell>
          <cell r="BC219">
            <v>11530</v>
          </cell>
          <cell r="BD219">
            <v>6</v>
          </cell>
          <cell r="BE219">
            <v>9</v>
          </cell>
          <cell r="BF219">
            <v>255</v>
          </cell>
          <cell r="BG219">
            <v>1305</v>
          </cell>
          <cell r="BH219">
            <v>0</v>
          </cell>
          <cell r="BI219">
            <v>393557</v>
          </cell>
          <cell r="BJ219">
            <v>220914</v>
          </cell>
          <cell r="BK219">
            <v>456184</v>
          </cell>
          <cell r="BL219">
            <v>472964</v>
          </cell>
          <cell r="BM219">
            <v>161794</v>
          </cell>
          <cell r="BN219">
            <v>383121</v>
          </cell>
          <cell r="BO219">
            <v>0</v>
          </cell>
          <cell r="BP219">
            <v>0</v>
          </cell>
          <cell r="BQ219">
            <v>0</v>
          </cell>
          <cell r="BR219">
            <v>165</v>
          </cell>
          <cell r="BS219">
            <v>776</v>
          </cell>
          <cell r="BT219">
            <v>58</v>
          </cell>
          <cell r="BU219">
            <v>234</v>
          </cell>
          <cell r="BV219">
            <v>313366</v>
          </cell>
          <cell r="BW219">
            <v>545863</v>
          </cell>
          <cell r="BX219">
            <v>6062</v>
          </cell>
          <cell r="BY219">
            <v>11595</v>
          </cell>
          <cell r="BZ219">
            <v>1191089</v>
          </cell>
          <cell r="CA219">
            <v>2535611</v>
          </cell>
          <cell r="CB219" t="str">
            <v>YES</v>
          </cell>
          <cell r="CC219">
            <v>2</v>
          </cell>
          <cell r="CD219">
            <v>2</v>
          </cell>
          <cell r="CE219">
            <v>1</v>
          </cell>
        </row>
        <row r="220">
          <cell r="A220" t="str">
            <v>0548143</v>
          </cell>
          <cell r="B220" t="str">
            <v>UHHS/Rainbow Babies &amp; Children's Ho</v>
          </cell>
          <cell r="C220">
            <v>41275</v>
          </cell>
          <cell r="D220">
            <v>41639</v>
          </cell>
          <cell r="E220">
            <v>0</v>
          </cell>
          <cell r="F220">
            <v>1458210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223499244</v>
          </cell>
          <cell r="L220">
            <v>186488893</v>
          </cell>
          <cell r="M220">
            <v>33954456</v>
          </cell>
          <cell r="N220">
            <v>54293</v>
          </cell>
          <cell r="O220">
            <v>8957</v>
          </cell>
          <cell r="P220">
            <v>9263</v>
          </cell>
          <cell r="Q220">
            <v>1186</v>
          </cell>
          <cell r="R220">
            <v>90084</v>
          </cell>
          <cell r="S220">
            <v>9139</v>
          </cell>
          <cell r="T220">
            <v>701128</v>
          </cell>
          <cell r="U220">
            <v>17613002</v>
          </cell>
          <cell r="V220">
            <v>145953</v>
          </cell>
          <cell r="W220">
            <v>6433809</v>
          </cell>
          <cell r="X220">
            <v>15</v>
          </cell>
          <cell r="Y220">
            <v>576</v>
          </cell>
          <cell r="Z220">
            <v>25</v>
          </cell>
          <cell r="AA220">
            <v>2406</v>
          </cell>
          <cell r="AB220">
            <v>150182</v>
          </cell>
          <cell r="AC220">
            <v>2224257</v>
          </cell>
          <cell r="AD220">
            <v>165410</v>
          </cell>
          <cell r="AE220">
            <v>1795136</v>
          </cell>
          <cell r="AF220">
            <v>5</v>
          </cell>
          <cell r="AG220">
            <v>57</v>
          </cell>
          <cell r="AH220">
            <v>70</v>
          </cell>
          <cell r="AI220">
            <v>1853</v>
          </cell>
          <cell r="AJ220">
            <v>-92950</v>
          </cell>
          <cell r="AK220">
            <v>-7970067</v>
          </cell>
          <cell r="AL220">
            <v>-69036</v>
          </cell>
          <cell r="AM220">
            <v>-2165193</v>
          </cell>
          <cell r="AN220">
            <v>68337</v>
          </cell>
          <cell r="AO220">
            <v>689875</v>
          </cell>
          <cell r="AP220">
            <v>41378</v>
          </cell>
          <cell r="AQ220">
            <v>561535</v>
          </cell>
          <cell r="AR220">
            <v>457646</v>
          </cell>
          <cell r="AS220">
            <v>15433240</v>
          </cell>
          <cell r="AT220">
            <v>95302</v>
          </cell>
          <cell r="AU220">
            <v>3696521</v>
          </cell>
          <cell r="AV220">
            <v>14</v>
          </cell>
          <cell r="AW220">
            <v>562</v>
          </cell>
          <cell r="AX220">
            <v>20</v>
          </cell>
          <cell r="AY220">
            <v>1956</v>
          </cell>
          <cell r="AZ220">
            <v>0</v>
          </cell>
          <cell r="BA220">
            <v>5672</v>
          </cell>
          <cell r="BB220">
            <v>105</v>
          </cell>
          <cell r="BC220">
            <v>3663</v>
          </cell>
          <cell r="BD220">
            <v>5</v>
          </cell>
          <cell r="BE220">
            <v>51</v>
          </cell>
          <cell r="BF220">
            <v>45</v>
          </cell>
          <cell r="BG220">
            <v>1403</v>
          </cell>
          <cell r="BH220">
            <v>0</v>
          </cell>
          <cell r="BI220">
            <v>29704570</v>
          </cell>
          <cell r="BJ220">
            <v>4144613</v>
          </cell>
          <cell r="BK220">
            <v>37441016</v>
          </cell>
          <cell r="BL220">
            <v>2574155</v>
          </cell>
          <cell r="BM220">
            <v>495134</v>
          </cell>
          <cell r="BN220">
            <v>2032794</v>
          </cell>
          <cell r="BO220">
            <v>0</v>
          </cell>
          <cell r="BP220">
            <v>251974</v>
          </cell>
          <cell r="BQ220">
            <v>67589</v>
          </cell>
          <cell r="BR220">
            <v>27190</v>
          </cell>
          <cell r="BS220">
            <v>27328</v>
          </cell>
          <cell r="BT220">
            <v>4824</v>
          </cell>
          <cell r="BU220">
            <v>4833</v>
          </cell>
          <cell r="BV220">
            <v>101630448</v>
          </cell>
          <cell r="BW220">
            <v>88260351</v>
          </cell>
          <cell r="BX220">
            <v>59994</v>
          </cell>
          <cell r="BY220">
            <v>60065</v>
          </cell>
          <cell r="BZ220">
            <v>9380268</v>
          </cell>
          <cell r="CA220">
            <v>16090539</v>
          </cell>
          <cell r="CB220" t="str">
            <v>YES</v>
          </cell>
          <cell r="CC220">
            <v>2</v>
          </cell>
          <cell r="CD220">
            <v>1</v>
          </cell>
          <cell r="CE220">
            <v>3</v>
          </cell>
        </row>
        <row r="221">
          <cell r="A221" t="str">
            <v>7344190</v>
          </cell>
          <cell r="B221" t="str">
            <v>UHHS/Richmond Heights Gen Hosp.</v>
          </cell>
          <cell r="C221">
            <v>41275</v>
          </cell>
          <cell r="D221">
            <v>41639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98236791</v>
          </cell>
          <cell r="L221">
            <v>55809371</v>
          </cell>
          <cell r="M221">
            <v>39494757</v>
          </cell>
          <cell r="N221">
            <v>25251</v>
          </cell>
          <cell r="O221">
            <v>1043</v>
          </cell>
          <cell r="P221">
            <v>5302</v>
          </cell>
          <cell r="Q221">
            <v>193</v>
          </cell>
          <cell r="R221">
            <v>93151</v>
          </cell>
          <cell r="S221">
            <v>3015</v>
          </cell>
          <cell r="T221">
            <v>609729</v>
          </cell>
          <cell r="U221">
            <v>23070175</v>
          </cell>
          <cell r="V221">
            <v>505478</v>
          </cell>
          <cell r="W221">
            <v>33067326</v>
          </cell>
          <cell r="X221">
            <v>18</v>
          </cell>
          <cell r="Y221">
            <v>833</v>
          </cell>
          <cell r="Z221">
            <v>162</v>
          </cell>
          <cell r="AA221">
            <v>11887</v>
          </cell>
          <cell r="AB221">
            <v>779304</v>
          </cell>
          <cell r="AC221">
            <v>2996906</v>
          </cell>
          <cell r="AD221">
            <v>1946101</v>
          </cell>
          <cell r="AE221">
            <v>12988862</v>
          </cell>
          <cell r="AF221">
            <v>36</v>
          </cell>
          <cell r="AG221">
            <v>122</v>
          </cell>
          <cell r="AH221">
            <v>890</v>
          </cell>
          <cell r="AI221">
            <v>6951</v>
          </cell>
          <cell r="AJ221">
            <v>-16655</v>
          </cell>
          <cell r="AK221">
            <v>70017</v>
          </cell>
          <cell r="AL221">
            <v>-15914</v>
          </cell>
          <cell r="AM221">
            <v>-2142146</v>
          </cell>
          <cell r="AN221">
            <v>271536</v>
          </cell>
          <cell r="AO221">
            <v>971217</v>
          </cell>
          <cell r="AP221">
            <v>362364</v>
          </cell>
          <cell r="AQ221">
            <v>2210285</v>
          </cell>
          <cell r="AR221">
            <v>229304</v>
          </cell>
          <cell r="AS221">
            <v>7831993</v>
          </cell>
          <cell r="AT221">
            <v>106154</v>
          </cell>
          <cell r="AU221">
            <v>9052749</v>
          </cell>
          <cell r="AV221">
            <v>17</v>
          </cell>
          <cell r="AW221">
            <v>758</v>
          </cell>
          <cell r="AX221">
            <v>102</v>
          </cell>
          <cell r="AY221">
            <v>8221</v>
          </cell>
          <cell r="AZ221">
            <v>-150</v>
          </cell>
          <cell r="BA221">
            <v>436</v>
          </cell>
          <cell r="BB221">
            <v>-6116</v>
          </cell>
          <cell r="BC221">
            <v>15644</v>
          </cell>
          <cell r="BD221">
            <v>35</v>
          </cell>
          <cell r="BE221">
            <v>114</v>
          </cell>
          <cell r="BF221">
            <v>509</v>
          </cell>
          <cell r="BG221">
            <v>5101</v>
          </cell>
          <cell r="BH221">
            <v>0</v>
          </cell>
          <cell r="BI221">
            <v>2418012</v>
          </cell>
          <cell r="BJ221">
            <v>1152336</v>
          </cell>
          <cell r="BK221">
            <v>2754748</v>
          </cell>
          <cell r="BL221">
            <v>1184827</v>
          </cell>
          <cell r="BM221">
            <v>280904</v>
          </cell>
          <cell r="BN221">
            <v>913170</v>
          </cell>
          <cell r="BO221">
            <v>0</v>
          </cell>
          <cell r="BP221">
            <v>0</v>
          </cell>
          <cell r="BQ221">
            <v>0</v>
          </cell>
          <cell r="BR221">
            <v>1393</v>
          </cell>
          <cell r="BS221">
            <v>7447</v>
          </cell>
          <cell r="BT221">
            <v>396</v>
          </cell>
          <cell r="BU221">
            <v>1692</v>
          </cell>
          <cell r="BV221">
            <v>2605792</v>
          </cell>
          <cell r="BW221">
            <v>3105700</v>
          </cell>
          <cell r="BX221">
            <v>18434</v>
          </cell>
          <cell r="BY221">
            <v>31598</v>
          </cell>
          <cell r="BZ221">
            <v>4239810</v>
          </cell>
          <cell r="CA221">
            <v>7103446</v>
          </cell>
          <cell r="CB221" t="str">
            <v>YES</v>
          </cell>
          <cell r="CC221">
            <v>2</v>
          </cell>
          <cell r="CD221">
            <v>2</v>
          </cell>
          <cell r="CE221">
            <v>1</v>
          </cell>
        </row>
        <row r="222">
          <cell r="A222" t="str">
            <v>8962421</v>
          </cell>
          <cell r="B222" t="str">
            <v>UHHS/University Hosp. of Cleveland</v>
          </cell>
          <cell r="C222">
            <v>41275</v>
          </cell>
          <cell r="D222">
            <v>41639</v>
          </cell>
          <cell r="E222">
            <v>9765704</v>
          </cell>
          <cell r="F222">
            <v>1458211</v>
          </cell>
          <cell r="G222">
            <v>0</v>
          </cell>
          <cell r="H222">
            <v>0</v>
          </cell>
          <cell r="I222">
            <v>24039016</v>
          </cell>
          <cell r="J222">
            <v>0</v>
          </cell>
          <cell r="K222">
            <v>918391481</v>
          </cell>
          <cell r="L222">
            <v>516685982</v>
          </cell>
          <cell r="M222">
            <v>352230241</v>
          </cell>
          <cell r="N222">
            <v>174414</v>
          </cell>
          <cell r="O222">
            <v>12789</v>
          </cell>
          <cell r="P222">
            <v>35644</v>
          </cell>
          <cell r="Q222">
            <v>2206</v>
          </cell>
          <cell r="R222">
            <v>583197</v>
          </cell>
          <cell r="S222">
            <v>19540</v>
          </cell>
          <cell r="T222">
            <v>5136759</v>
          </cell>
          <cell r="U222">
            <v>157322504</v>
          </cell>
          <cell r="V222">
            <v>5055247</v>
          </cell>
          <cell r="W222">
            <v>140918109</v>
          </cell>
          <cell r="X222">
            <v>124</v>
          </cell>
          <cell r="Y222">
            <v>3449</v>
          </cell>
          <cell r="Z222">
            <v>980</v>
          </cell>
          <cell r="AA222">
            <v>40596</v>
          </cell>
          <cell r="AB222">
            <v>9172557</v>
          </cell>
          <cell r="AC222">
            <v>21970192</v>
          </cell>
          <cell r="AD222">
            <v>8617943</v>
          </cell>
          <cell r="AE222">
            <v>34688324</v>
          </cell>
          <cell r="AF222">
            <v>190</v>
          </cell>
          <cell r="AG222">
            <v>560</v>
          </cell>
          <cell r="AH222">
            <v>2384</v>
          </cell>
          <cell r="AI222">
            <v>15836</v>
          </cell>
          <cell r="AJ222">
            <v>-367321</v>
          </cell>
          <cell r="AK222">
            <v>-21948327</v>
          </cell>
          <cell r="AL222">
            <v>-163640</v>
          </cell>
          <cell r="AM222">
            <v>-16303116</v>
          </cell>
          <cell r="AN222">
            <v>2659995</v>
          </cell>
          <cell r="AO222">
            <v>6471971</v>
          </cell>
          <cell r="AP222">
            <v>1984568</v>
          </cell>
          <cell r="AQ222">
            <v>8355476</v>
          </cell>
          <cell r="AR222">
            <v>1854895</v>
          </cell>
          <cell r="AS222">
            <v>69949416</v>
          </cell>
          <cell r="AT222">
            <v>1350034</v>
          </cell>
          <cell r="AU222">
            <v>48211744</v>
          </cell>
          <cell r="AV222">
            <v>112</v>
          </cell>
          <cell r="AW222">
            <v>3139</v>
          </cell>
          <cell r="AX222">
            <v>450</v>
          </cell>
          <cell r="AY222">
            <v>24283</v>
          </cell>
          <cell r="AZ222">
            <v>0</v>
          </cell>
          <cell r="BA222">
            <v>152808</v>
          </cell>
          <cell r="BB222">
            <v>0</v>
          </cell>
          <cell r="BC222">
            <v>160781</v>
          </cell>
          <cell r="BD222">
            <v>169</v>
          </cell>
          <cell r="BE222">
            <v>487</v>
          </cell>
          <cell r="BF222">
            <v>1028</v>
          </cell>
          <cell r="BG222">
            <v>10162</v>
          </cell>
          <cell r="BH222">
            <v>119648</v>
          </cell>
          <cell r="BI222">
            <v>32078862</v>
          </cell>
          <cell r="BJ222">
            <v>7091165</v>
          </cell>
          <cell r="BK222">
            <v>36368610</v>
          </cell>
          <cell r="BL222">
            <v>12929005</v>
          </cell>
          <cell r="BM222">
            <v>4613816</v>
          </cell>
          <cell r="BN222">
            <v>13677366</v>
          </cell>
          <cell r="BO222">
            <v>0</v>
          </cell>
          <cell r="BP222">
            <v>0</v>
          </cell>
          <cell r="BQ222">
            <v>38334</v>
          </cell>
          <cell r="BR222">
            <v>31466</v>
          </cell>
          <cell r="BS222">
            <v>63394</v>
          </cell>
          <cell r="BT222">
            <v>8815</v>
          </cell>
          <cell r="BU222">
            <v>13526</v>
          </cell>
          <cell r="BV222">
            <v>65802331</v>
          </cell>
          <cell r="BW222">
            <v>70118315</v>
          </cell>
          <cell r="BX222">
            <v>93596</v>
          </cell>
          <cell r="BY222">
            <v>170108</v>
          </cell>
          <cell r="BZ222">
            <v>28684381</v>
          </cell>
          <cell r="CA222">
            <v>45192667</v>
          </cell>
          <cell r="CB222" t="str">
            <v>YES</v>
          </cell>
          <cell r="CC222">
            <v>1</v>
          </cell>
          <cell r="CD222">
            <v>2</v>
          </cell>
          <cell r="CE222">
            <v>2</v>
          </cell>
        </row>
        <row r="223">
          <cell r="A223" t="str">
            <v>8957759</v>
          </cell>
          <cell r="B223" t="str">
            <v>Union Hospital</v>
          </cell>
          <cell r="C223">
            <v>41275</v>
          </cell>
          <cell r="D223">
            <v>41639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1975895</v>
          </cell>
          <cell r="J223">
            <v>0</v>
          </cell>
          <cell r="K223">
            <v>84857267</v>
          </cell>
          <cell r="L223">
            <v>38660074</v>
          </cell>
          <cell r="M223">
            <v>38614044</v>
          </cell>
          <cell r="N223">
            <v>26791</v>
          </cell>
          <cell r="O223">
            <v>678</v>
          </cell>
          <cell r="P223">
            <v>5905</v>
          </cell>
          <cell r="Q223">
            <v>185</v>
          </cell>
          <cell r="R223">
            <v>196703</v>
          </cell>
          <cell r="S223">
            <v>3179</v>
          </cell>
          <cell r="T223">
            <v>339985</v>
          </cell>
          <cell r="U223">
            <v>5096724</v>
          </cell>
          <cell r="V223">
            <v>599991</v>
          </cell>
          <cell r="W223">
            <v>13825387</v>
          </cell>
          <cell r="X223">
            <v>24</v>
          </cell>
          <cell r="Y223">
            <v>474</v>
          </cell>
          <cell r="Z223">
            <v>478</v>
          </cell>
          <cell r="AA223">
            <v>12888</v>
          </cell>
          <cell r="AB223">
            <v>782982</v>
          </cell>
          <cell r="AC223">
            <v>961181</v>
          </cell>
          <cell r="AD223">
            <v>2694436</v>
          </cell>
          <cell r="AE223">
            <v>5859943</v>
          </cell>
          <cell r="AF223">
            <v>90</v>
          </cell>
          <cell r="AG223">
            <v>116</v>
          </cell>
          <cell r="AH223">
            <v>2730</v>
          </cell>
          <cell r="AI223">
            <v>6662</v>
          </cell>
          <cell r="AJ223">
            <v>65515</v>
          </cell>
          <cell r="AK223">
            <v>-201619</v>
          </cell>
          <cell r="AL223">
            <v>-11981</v>
          </cell>
          <cell r="AM223">
            <v>-3136663</v>
          </cell>
          <cell r="AN223">
            <v>448580</v>
          </cell>
          <cell r="AO223">
            <v>465555</v>
          </cell>
          <cell r="AP223">
            <v>849368</v>
          </cell>
          <cell r="AQ223">
            <v>1331936</v>
          </cell>
          <cell r="AR223">
            <v>156827</v>
          </cell>
          <cell r="AS223">
            <v>3232039</v>
          </cell>
          <cell r="AT223">
            <v>206400</v>
          </cell>
          <cell r="AU223">
            <v>7521542</v>
          </cell>
          <cell r="AV223">
            <v>18</v>
          </cell>
          <cell r="AW223">
            <v>396</v>
          </cell>
          <cell r="AX223">
            <v>218</v>
          </cell>
          <cell r="AY223">
            <v>6765</v>
          </cell>
          <cell r="AZ223">
            <v>0</v>
          </cell>
          <cell r="BA223">
            <v>101061</v>
          </cell>
          <cell r="BB223">
            <v>0</v>
          </cell>
          <cell r="BC223">
            <v>479944</v>
          </cell>
          <cell r="BD223">
            <v>80</v>
          </cell>
          <cell r="BE223">
            <v>105</v>
          </cell>
          <cell r="BF223">
            <v>1478</v>
          </cell>
          <cell r="BG223">
            <v>4234</v>
          </cell>
          <cell r="BH223">
            <v>0</v>
          </cell>
          <cell r="BI223">
            <v>1086248</v>
          </cell>
          <cell r="BJ223">
            <v>1358703</v>
          </cell>
          <cell r="BK223">
            <v>2191452</v>
          </cell>
          <cell r="BL223">
            <v>1054349</v>
          </cell>
          <cell r="BM223">
            <v>745909</v>
          </cell>
          <cell r="BN223">
            <v>1682633</v>
          </cell>
          <cell r="BO223">
            <v>0</v>
          </cell>
          <cell r="BP223">
            <v>0</v>
          </cell>
          <cell r="BQ223">
            <v>0</v>
          </cell>
          <cell r="BR223">
            <v>2532</v>
          </cell>
          <cell r="BS223">
            <v>17818</v>
          </cell>
          <cell r="BT223">
            <v>926</v>
          </cell>
          <cell r="BU223">
            <v>7708</v>
          </cell>
          <cell r="BV223">
            <v>2083243</v>
          </cell>
          <cell r="BW223">
            <v>3826317</v>
          </cell>
          <cell r="BX223">
            <v>24358</v>
          </cell>
          <cell r="BY223">
            <v>48448</v>
          </cell>
          <cell r="BZ223">
            <v>4865179</v>
          </cell>
          <cell r="CA223">
            <v>6542419</v>
          </cell>
          <cell r="CB223" t="str">
            <v>YES</v>
          </cell>
          <cell r="CC223">
            <v>1</v>
          </cell>
          <cell r="CD223">
            <v>2</v>
          </cell>
          <cell r="CE223">
            <v>1</v>
          </cell>
        </row>
        <row r="224">
          <cell r="A224" t="str">
            <v>0349331</v>
          </cell>
          <cell r="B224" t="str">
            <v>University Hospital</v>
          </cell>
          <cell r="C224">
            <v>41456</v>
          </cell>
          <cell r="D224">
            <v>41820</v>
          </cell>
          <cell r="E224">
            <v>0</v>
          </cell>
          <cell r="F224">
            <v>16168537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666615577</v>
          </cell>
          <cell r="L224">
            <v>419238756</v>
          </cell>
          <cell r="M224">
            <v>217144114</v>
          </cell>
          <cell r="N224">
            <v>168088</v>
          </cell>
          <cell r="O224">
            <v>25348</v>
          </cell>
          <cell r="P224">
            <v>29879</v>
          </cell>
          <cell r="Q224">
            <v>4166</v>
          </cell>
          <cell r="R224">
            <v>396639</v>
          </cell>
          <cell r="S224">
            <v>29195</v>
          </cell>
          <cell r="T224">
            <v>4094478</v>
          </cell>
          <cell r="U224">
            <v>96117332</v>
          </cell>
          <cell r="V224">
            <v>3497843</v>
          </cell>
          <cell r="W224">
            <v>62372611</v>
          </cell>
          <cell r="X224">
            <v>105</v>
          </cell>
          <cell r="Y224">
            <v>1840</v>
          </cell>
          <cell r="Z224">
            <v>1225</v>
          </cell>
          <cell r="AA224">
            <v>17814</v>
          </cell>
          <cell r="AB224">
            <v>34953492</v>
          </cell>
          <cell r="AC224">
            <v>26506512</v>
          </cell>
          <cell r="AD224">
            <v>49425862</v>
          </cell>
          <cell r="AE224">
            <v>44744227</v>
          </cell>
          <cell r="AF224">
            <v>1068</v>
          </cell>
          <cell r="AG224">
            <v>940</v>
          </cell>
          <cell r="AH224">
            <v>27459</v>
          </cell>
          <cell r="AI224">
            <v>22994</v>
          </cell>
          <cell r="AJ224">
            <v>-303767</v>
          </cell>
          <cell r="AK224">
            <v>-14201708</v>
          </cell>
          <cell r="AL224">
            <v>-32572</v>
          </cell>
          <cell r="AM224">
            <v>-5406214</v>
          </cell>
          <cell r="AN224">
            <v>9464450</v>
          </cell>
          <cell r="AO224">
            <v>6722692</v>
          </cell>
          <cell r="AP224">
            <v>13407177</v>
          </cell>
          <cell r="AQ224">
            <v>9952985</v>
          </cell>
          <cell r="AR224">
            <v>1388831</v>
          </cell>
          <cell r="AS224">
            <v>38634293</v>
          </cell>
          <cell r="AT224">
            <v>790100</v>
          </cell>
          <cell r="AU224">
            <v>18949674</v>
          </cell>
          <cell r="AV224">
            <v>88</v>
          </cell>
          <cell r="AW224">
            <v>1645</v>
          </cell>
          <cell r="AX224">
            <v>465</v>
          </cell>
          <cell r="AY224">
            <v>9408</v>
          </cell>
          <cell r="AZ224">
            <v>0</v>
          </cell>
          <cell r="BA224">
            <v>544562</v>
          </cell>
          <cell r="BB224">
            <v>0</v>
          </cell>
          <cell r="BC224">
            <v>622574</v>
          </cell>
          <cell r="BD224">
            <v>880</v>
          </cell>
          <cell r="BE224">
            <v>823</v>
          </cell>
          <cell r="BF224">
            <v>7290</v>
          </cell>
          <cell r="BG224">
            <v>12083</v>
          </cell>
          <cell r="BH224">
            <v>0</v>
          </cell>
          <cell r="BI224">
            <v>61467378</v>
          </cell>
          <cell r="BJ224">
            <v>10882449</v>
          </cell>
          <cell r="BK224">
            <v>67577475</v>
          </cell>
          <cell r="BL224">
            <v>18142287</v>
          </cell>
          <cell r="BM224">
            <v>3717509</v>
          </cell>
          <cell r="BN224">
            <v>13315743</v>
          </cell>
          <cell r="BO224">
            <v>0</v>
          </cell>
          <cell r="BP224">
            <v>0</v>
          </cell>
          <cell r="BQ224">
            <v>0</v>
          </cell>
          <cell r="BR224">
            <v>27999</v>
          </cell>
          <cell r="BS224">
            <v>77413</v>
          </cell>
          <cell r="BT224">
            <v>5606</v>
          </cell>
          <cell r="BU224">
            <v>14759</v>
          </cell>
          <cell r="BV224">
            <v>56255501</v>
          </cell>
          <cell r="BW224">
            <v>59613260</v>
          </cell>
          <cell r="BX224">
            <v>77452</v>
          </cell>
          <cell r="BY224">
            <v>221270</v>
          </cell>
          <cell r="BZ224">
            <v>29267681</v>
          </cell>
          <cell r="CA224">
            <v>36707477</v>
          </cell>
          <cell r="CB224" t="str">
            <v>YES</v>
          </cell>
          <cell r="CC224">
            <v>1</v>
          </cell>
          <cell r="CD224">
            <v>3</v>
          </cell>
          <cell r="CE224">
            <v>3</v>
          </cell>
        </row>
        <row r="225">
          <cell r="A225" t="str">
            <v>0085308</v>
          </cell>
          <cell r="B225" t="str">
            <v>University Hospitals Rehab Hospital</v>
          </cell>
          <cell r="C225">
            <v>41393</v>
          </cell>
          <cell r="D225">
            <v>41639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8385839</v>
          </cell>
          <cell r="L225">
            <v>8385836</v>
          </cell>
          <cell r="M225">
            <v>0</v>
          </cell>
          <cell r="N225">
            <v>6828</v>
          </cell>
          <cell r="O225">
            <v>374</v>
          </cell>
          <cell r="P225">
            <v>528</v>
          </cell>
          <cell r="Q225">
            <v>24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483881</v>
          </cell>
          <cell r="BJ225">
            <v>0</v>
          </cell>
          <cell r="BK225">
            <v>377817</v>
          </cell>
          <cell r="BL225">
            <v>0</v>
          </cell>
          <cell r="BM225">
            <v>0</v>
          </cell>
          <cell r="BN225">
            <v>0</v>
          </cell>
          <cell r="BO225">
            <v>-106064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 t="str">
            <v>NO</v>
          </cell>
          <cell r="CC225">
            <v>2</v>
          </cell>
          <cell r="CD225">
            <v>3</v>
          </cell>
          <cell r="CE225">
            <v>3</v>
          </cell>
        </row>
        <row r="226">
          <cell r="A226" t="str">
            <v>5616506</v>
          </cell>
          <cell r="B226" t="str">
            <v>University of Toledo Medical Center</v>
          </cell>
          <cell r="C226">
            <v>41456</v>
          </cell>
          <cell r="D226">
            <v>41820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276230793</v>
          </cell>
          <cell r="L226">
            <v>171017350</v>
          </cell>
          <cell r="M226">
            <v>99341700</v>
          </cell>
          <cell r="N226">
            <v>62973</v>
          </cell>
          <cell r="O226">
            <v>4211</v>
          </cell>
          <cell r="P226">
            <v>10879</v>
          </cell>
          <cell r="Q226">
            <v>687</v>
          </cell>
          <cell r="R226">
            <v>268903</v>
          </cell>
          <cell r="S226">
            <v>8223</v>
          </cell>
          <cell r="T226">
            <v>1570093</v>
          </cell>
          <cell r="U226">
            <v>20933755</v>
          </cell>
          <cell r="V226">
            <v>1272178</v>
          </cell>
          <cell r="W226">
            <v>12883692</v>
          </cell>
          <cell r="X226">
            <v>45</v>
          </cell>
          <cell r="Y226">
            <v>871</v>
          </cell>
          <cell r="Z226">
            <v>377</v>
          </cell>
          <cell r="AA226">
            <v>6922</v>
          </cell>
          <cell r="AB226">
            <v>2940256</v>
          </cell>
          <cell r="AC226">
            <v>3666359</v>
          </cell>
          <cell r="AD226">
            <v>2825446</v>
          </cell>
          <cell r="AE226">
            <v>5424373</v>
          </cell>
          <cell r="AF226">
            <v>105</v>
          </cell>
          <cell r="AG226">
            <v>194</v>
          </cell>
          <cell r="AH226">
            <v>1498</v>
          </cell>
          <cell r="AI226">
            <v>5645</v>
          </cell>
          <cell r="AJ226">
            <v>96821</v>
          </cell>
          <cell r="AK226">
            <v>499605</v>
          </cell>
          <cell r="AL226">
            <v>173722</v>
          </cell>
          <cell r="AM226">
            <v>439772</v>
          </cell>
          <cell r="AN226">
            <v>855907</v>
          </cell>
          <cell r="AO226">
            <v>927853</v>
          </cell>
          <cell r="AP226">
            <v>634608</v>
          </cell>
          <cell r="AQ226">
            <v>750488</v>
          </cell>
          <cell r="AR226">
            <v>392544</v>
          </cell>
          <cell r="AS226">
            <v>5684503</v>
          </cell>
          <cell r="AT226">
            <v>155090</v>
          </cell>
          <cell r="AU226">
            <v>2684287</v>
          </cell>
          <cell r="AV226">
            <v>39</v>
          </cell>
          <cell r="AW226">
            <v>819</v>
          </cell>
          <cell r="AX226">
            <v>180</v>
          </cell>
          <cell r="AY226">
            <v>4835</v>
          </cell>
          <cell r="AZ226">
            <v>116</v>
          </cell>
          <cell r="BA226">
            <v>130232</v>
          </cell>
          <cell r="BB226">
            <v>12213</v>
          </cell>
          <cell r="BC226">
            <v>474915</v>
          </cell>
          <cell r="BD226">
            <v>95</v>
          </cell>
          <cell r="BE226">
            <v>188</v>
          </cell>
          <cell r="BF226">
            <v>606</v>
          </cell>
          <cell r="BG226">
            <v>4379</v>
          </cell>
          <cell r="BH226">
            <v>0</v>
          </cell>
          <cell r="BI226">
            <v>11404127</v>
          </cell>
          <cell r="BJ226">
            <v>4587724</v>
          </cell>
          <cell r="BK226">
            <v>14056652</v>
          </cell>
          <cell r="BL226">
            <v>3846820</v>
          </cell>
          <cell r="BM226">
            <v>801282</v>
          </cell>
          <cell r="BN226">
            <v>3415785</v>
          </cell>
          <cell r="BO226">
            <v>0</v>
          </cell>
          <cell r="BP226">
            <v>0</v>
          </cell>
          <cell r="BQ226">
            <v>0</v>
          </cell>
          <cell r="BR226">
            <v>6050</v>
          </cell>
          <cell r="BS226">
            <v>17616</v>
          </cell>
          <cell r="BT226">
            <v>1343</v>
          </cell>
          <cell r="BU226">
            <v>3300</v>
          </cell>
          <cell r="BV226">
            <v>15457275</v>
          </cell>
          <cell r="BW226">
            <v>16164759</v>
          </cell>
          <cell r="BX226">
            <v>36207</v>
          </cell>
          <cell r="BY226">
            <v>81752</v>
          </cell>
          <cell r="BZ226">
            <v>8899935</v>
          </cell>
          <cell r="CA226">
            <v>13296240</v>
          </cell>
          <cell r="CB226" t="str">
            <v>YES</v>
          </cell>
          <cell r="CC226">
            <v>1</v>
          </cell>
          <cell r="CD226">
            <v>2</v>
          </cell>
          <cell r="CE226">
            <v>1</v>
          </cell>
        </row>
        <row r="227">
          <cell r="A227" t="str">
            <v>8502258</v>
          </cell>
          <cell r="B227" t="str">
            <v>Upper Valley Medical Center</v>
          </cell>
          <cell r="C227">
            <v>41275</v>
          </cell>
          <cell r="D227">
            <v>41639</v>
          </cell>
          <cell r="E227">
            <v>0</v>
          </cell>
          <cell r="F227">
            <v>442309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113084130</v>
          </cell>
          <cell r="L227">
            <v>61054887</v>
          </cell>
          <cell r="M227">
            <v>45103067</v>
          </cell>
          <cell r="N227">
            <v>39264</v>
          </cell>
          <cell r="O227">
            <v>2479</v>
          </cell>
          <cell r="P227">
            <v>9109</v>
          </cell>
          <cell r="Q227">
            <v>562</v>
          </cell>
          <cell r="R227">
            <v>148406</v>
          </cell>
          <cell r="S227">
            <v>3571</v>
          </cell>
          <cell r="T227">
            <v>1959480</v>
          </cell>
          <cell r="U227">
            <v>27536096</v>
          </cell>
          <cell r="V227">
            <v>3271095</v>
          </cell>
          <cell r="W227">
            <v>39575112</v>
          </cell>
          <cell r="X227">
            <v>82</v>
          </cell>
          <cell r="Y227">
            <v>1021</v>
          </cell>
          <cell r="Z227">
            <v>821</v>
          </cell>
          <cell r="AA227">
            <v>11446</v>
          </cell>
          <cell r="AB227">
            <v>6653371</v>
          </cell>
          <cell r="AC227">
            <v>3911736</v>
          </cell>
          <cell r="AD227">
            <v>13653969</v>
          </cell>
          <cell r="AE227">
            <v>7986319</v>
          </cell>
          <cell r="AF227">
            <v>337</v>
          </cell>
          <cell r="AG227">
            <v>199</v>
          </cell>
          <cell r="AH227">
            <v>4553</v>
          </cell>
          <cell r="AI227">
            <v>3471</v>
          </cell>
          <cell r="AJ227">
            <v>1627</v>
          </cell>
          <cell r="AK227">
            <v>139812</v>
          </cell>
          <cell r="AL227">
            <v>-180532</v>
          </cell>
          <cell r="AM227">
            <v>-3094244</v>
          </cell>
          <cell r="AN227">
            <v>1560919</v>
          </cell>
          <cell r="AO227">
            <v>883105</v>
          </cell>
          <cell r="AP227">
            <v>1803349</v>
          </cell>
          <cell r="AQ227">
            <v>1051446</v>
          </cell>
          <cell r="AR227">
            <v>441902</v>
          </cell>
          <cell r="AS227">
            <v>6490024</v>
          </cell>
          <cell r="AT227">
            <v>692321</v>
          </cell>
          <cell r="AU227">
            <v>9263871</v>
          </cell>
          <cell r="AV227">
            <v>76</v>
          </cell>
          <cell r="AW227">
            <v>923</v>
          </cell>
          <cell r="AX227">
            <v>449</v>
          </cell>
          <cell r="AY227">
            <v>6302</v>
          </cell>
          <cell r="AZ227">
            <v>0</v>
          </cell>
          <cell r="BA227">
            <v>18651</v>
          </cell>
          <cell r="BB227">
            <v>18830</v>
          </cell>
          <cell r="BC227">
            <v>51759</v>
          </cell>
          <cell r="BD227">
            <v>286</v>
          </cell>
          <cell r="BE227">
            <v>178</v>
          </cell>
          <cell r="BF227">
            <v>2422</v>
          </cell>
          <cell r="BG227">
            <v>1984</v>
          </cell>
          <cell r="BH227">
            <v>0</v>
          </cell>
          <cell r="BI227">
            <v>3646926</v>
          </cell>
          <cell r="BJ227">
            <v>1208238</v>
          </cell>
          <cell r="BK227">
            <v>3604182</v>
          </cell>
          <cell r="BL227">
            <v>1282134</v>
          </cell>
          <cell r="BM227">
            <v>310868</v>
          </cell>
          <cell r="BN227">
            <v>1283045</v>
          </cell>
          <cell r="BO227">
            <v>0</v>
          </cell>
          <cell r="BP227">
            <v>0</v>
          </cell>
          <cell r="BQ227">
            <v>0</v>
          </cell>
          <cell r="BR227">
            <v>4770</v>
          </cell>
          <cell r="BS227">
            <v>13367</v>
          </cell>
          <cell r="BT227">
            <v>1335</v>
          </cell>
          <cell r="BU227">
            <v>3747</v>
          </cell>
          <cell r="BV227">
            <v>5186412</v>
          </cell>
          <cell r="BW227">
            <v>6029401</v>
          </cell>
          <cell r="BX227">
            <v>16080</v>
          </cell>
          <cell r="BY227">
            <v>66531</v>
          </cell>
          <cell r="BZ227">
            <v>4226122</v>
          </cell>
          <cell r="CA227">
            <v>5360726</v>
          </cell>
          <cell r="CB227" t="str">
            <v>YES</v>
          </cell>
          <cell r="CC227">
            <v>1</v>
          </cell>
          <cell r="CD227">
            <v>2</v>
          </cell>
          <cell r="CE227">
            <v>2</v>
          </cell>
        </row>
        <row r="228">
          <cell r="A228" t="str">
            <v>9027663</v>
          </cell>
          <cell r="B228" t="str">
            <v>Van Wert County Hospital</v>
          </cell>
          <cell r="C228">
            <v>41275</v>
          </cell>
          <cell r="D228">
            <v>41639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33601812</v>
          </cell>
          <cell r="L228">
            <v>11633093</v>
          </cell>
          <cell r="M228">
            <v>19085120</v>
          </cell>
          <cell r="N228">
            <v>5316</v>
          </cell>
          <cell r="O228">
            <v>111</v>
          </cell>
          <cell r="P228">
            <v>1520</v>
          </cell>
          <cell r="Q228">
            <v>49</v>
          </cell>
          <cell r="R228">
            <v>31234</v>
          </cell>
          <cell r="S228">
            <v>644</v>
          </cell>
          <cell r="T228">
            <v>128868</v>
          </cell>
          <cell r="U228">
            <v>1130423</v>
          </cell>
          <cell r="V228">
            <v>294464</v>
          </cell>
          <cell r="W228">
            <v>3567497</v>
          </cell>
          <cell r="X228">
            <v>11</v>
          </cell>
          <cell r="Y228">
            <v>83</v>
          </cell>
          <cell r="Z228">
            <v>198</v>
          </cell>
          <cell r="AA228">
            <v>2952</v>
          </cell>
          <cell r="AB228">
            <v>158519</v>
          </cell>
          <cell r="AC228">
            <v>168169</v>
          </cell>
          <cell r="AD228">
            <v>668477</v>
          </cell>
          <cell r="AE228">
            <v>1627936</v>
          </cell>
          <cell r="AF228">
            <v>15</v>
          </cell>
          <cell r="AG228">
            <v>16</v>
          </cell>
          <cell r="AH228">
            <v>576</v>
          </cell>
          <cell r="AI228">
            <v>1860</v>
          </cell>
          <cell r="AJ228">
            <v>2953</v>
          </cell>
          <cell r="AK228">
            <v>-113494</v>
          </cell>
          <cell r="AL228">
            <v>-286</v>
          </cell>
          <cell r="AM228">
            <v>-683158</v>
          </cell>
          <cell r="AN228">
            <v>66522</v>
          </cell>
          <cell r="AO228">
            <v>6809</v>
          </cell>
          <cell r="AP228">
            <v>280732</v>
          </cell>
          <cell r="AQ228">
            <v>540659</v>
          </cell>
          <cell r="AR228">
            <v>62906</v>
          </cell>
          <cell r="AS228">
            <v>716244</v>
          </cell>
          <cell r="AT228">
            <v>120099</v>
          </cell>
          <cell r="AU228">
            <v>2179080</v>
          </cell>
          <cell r="AV228">
            <v>11</v>
          </cell>
          <cell r="AW228">
            <v>76</v>
          </cell>
          <cell r="AX228">
            <v>98</v>
          </cell>
          <cell r="AY228">
            <v>1475</v>
          </cell>
          <cell r="AZ228">
            <v>0</v>
          </cell>
          <cell r="BA228">
            <v>71604</v>
          </cell>
          <cell r="BB228">
            <v>35</v>
          </cell>
          <cell r="BC228">
            <v>158236</v>
          </cell>
          <cell r="BD228">
            <v>15</v>
          </cell>
          <cell r="BE228">
            <v>13</v>
          </cell>
          <cell r="BF228">
            <v>304</v>
          </cell>
          <cell r="BG228">
            <v>1100</v>
          </cell>
          <cell r="BH228">
            <v>0</v>
          </cell>
          <cell r="BI228">
            <v>278131</v>
          </cell>
          <cell r="BJ228">
            <v>279368</v>
          </cell>
          <cell r="BK228">
            <v>457620</v>
          </cell>
          <cell r="BL228">
            <v>564700</v>
          </cell>
          <cell r="BM228">
            <v>265804</v>
          </cell>
          <cell r="BN228">
            <v>693744</v>
          </cell>
          <cell r="BO228">
            <v>0</v>
          </cell>
          <cell r="BP228">
            <v>0</v>
          </cell>
          <cell r="BQ228">
            <v>0</v>
          </cell>
          <cell r="BR228">
            <v>509</v>
          </cell>
          <cell r="BS228">
            <v>1135</v>
          </cell>
          <cell r="BT228">
            <v>202</v>
          </cell>
          <cell r="BU228">
            <v>390</v>
          </cell>
          <cell r="BV228">
            <v>562940.55000000005</v>
          </cell>
          <cell r="BW228">
            <v>1047573</v>
          </cell>
          <cell r="BX228">
            <v>639</v>
          </cell>
          <cell r="BY228">
            <v>4693</v>
          </cell>
          <cell r="BZ228">
            <v>1591095</v>
          </cell>
          <cell r="CA228">
            <v>2720093</v>
          </cell>
          <cell r="CB228" t="str">
            <v>YES</v>
          </cell>
          <cell r="CC228">
            <v>1</v>
          </cell>
          <cell r="CD228">
            <v>2</v>
          </cell>
          <cell r="CE228">
            <v>2</v>
          </cell>
        </row>
        <row r="229">
          <cell r="A229" t="str">
            <v>3140729</v>
          </cell>
          <cell r="B229" t="str">
            <v>Vibra Hospital of Mahoning Valley</v>
          </cell>
          <cell r="C229">
            <v>41214</v>
          </cell>
          <cell r="D229">
            <v>41578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16122325</v>
          </cell>
          <cell r="L229">
            <v>16122307</v>
          </cell>
          <cell r="M229">
            <v>0</v>
          </cell>
          <cell r="N229">
            <v>12446</v>
          </cell>
          <cell r="O229">
            <v>933</v>
          </cell>
          <cell r="P229">
            <v>411</v>
          </cell>
          <cell r="Q229">
            <v>33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1205406</v>
          </cell>
          <cell r="BJ229">
            <v>133880</v>
          </cell>
          <cell r="BK229">
            <v>1391815</v>
          </cell>
          <cell r="BL229">
            <v>0</v>
          </cell>
          <cell r="BM229">
            <v>0</v>
          </cell>
          <cell r="BN229">
            <v>0</v>
          </cell>
          <cell r="BO229">
            <v>186409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 t="str">
            <v>NO</v>
          </cell>
          <cell r="CC229">
            <v>2</v>
          </cell>
          <cell r="CD229">
            <v>2</v>
          </cell>
          <cell r="CE229">
            <v>0</v>
          </cell>
        </row>
        <row r="230">
          <cell r="A230" t="str">
            <v>9112347</v>
          </cell>
          <cell r="B230" t="str">
            <v>Wadsworth-Rittman Hospital</v>
          </cell>
          <cell r="C230">
            <v>41275</v>
          </cell>
          <cell r="D230">
            <v>41639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42070614</v>
          </cell>
          <cell r="L230">
            <v>18314972</v>
          </cell>
          <cell r="M230">
            <v>21584262</v>
          </cell>
          <cell r="N230">
            <v>11145</v>
          </cell>
          <cell r="O230">
            <v>448</v>
          </cell>
          <cell r="P230">
            <v>2199</v>
          </cell>
          <cell r="Q230">
            <v>83</v>
          </cell>
          <cell r="R230">
            <v>63226</v>
          </cell>
          <cell r="S230">
            <v>2365</v>
          </cell>
          <cell r="T230">
            <v>375775</v>
          </cell>
          <cell r="U230">
            <v>6287258.0899999999</v>
          </cell>
          <cell r="V230">
            <v>974306.02000000014</v>
          </cell>
          <cell r="W230">
            <v>8779586.25</v>
          </cell>
          <cell r="X230">
            <v>13</v>
          </cell>
          <cell r="Y230">
            <v>192</v>
          </cell>
          <cell r="Z230">
            <v>272</v>
          </cell>
          <cell r="AA230">
            <v>2134</v>
          </cell>
          <cell r="AB230">
            <v>1498542.55</v>
          </cell>
          <cell r="AC230">
            <v>1043798.86</v>
          </cell>
          <cell r="AD230">
            <v>3602266.71</v>
          </cell>
          <cell r="AE230">
            <v>4752738.68</v>
          </cell>
          <cell r="AF230">
            <v>53</v>
          </cell>
          <cell r="AG230">
            <v>46</v>
          </cell>
          <cell r="AH230">
            <v>1067</v>
          </cell>
          <cell r="AI230">
            <v>1882</v>
          </cell>
          <cell r="AJ230">
            <v>67864</v>
          </cell>
          <cell r="AK230">
            <v>955166</v>
          </cell>
          <cell r="AL230">
            <v>38710</v>
          </cell>
          <cell r="AM230">
            <v>-208602</v>
          </cell>
          <cell r="AN230">
            <v>406586</v>
          </cell>
          <cell r="AO230">
            <v>274677</v>
          </cell>
          <cell r="AP230">
            <v>507332</v>
          </cell>
          <cell r="AQ230">
            <v>538370</v>
          </cell>
          <cell r="AR230">
            <v>55651</v>
          </cell>
          <cell r="AS230">
            <v>1131999</v>
          </cell>
          <cell r="AT230">
            <v>126222</v>
          </cell>
          <cell r="AU230">
            <v>1685979</v>
          </cell>
          <cell r="AV230">
            <v>12</v>
          </cell>
          <cell r="AW230">
            <v>165</v>
          </cell>
          <cell r="AX230">
            <v>171</v>
          </cell>
          <cell r="AY230">
            <v>1406</v>
          </cell>
          <cell r="AZ230">
            <v>0</v>
          </cell>
          <cell r="BA230">
            <v>16975</v>
          </cell>
          <cell r="BB230">
            <v>0</v>
          </cell>
          <cell r="BC230">
            <v>80807</v>
          </cell>
          <cell r="BD230">
            <v>47</v>
          </cell>
          <cell r="BE230">
            <v>41</v>
          </cell>
          <cell r="BF230">
            <v>530</v>
          </cell>
          <cell r="BG230">
            <v>1374</v>
          </cell>
          <cell r="BH230">
            <v>0</v>
          </cell>
          <cell r="BI230">
            <v>870781</v>
          </cell>
          <cell r="BJ230">
            <v>327258</v>
          </cell>
          <cell r="BK230">
            <v>715591</v>
          </cell>
          <cell r="BL230">
            <v>423435</v>
          </cell>
          <cell r="BM230">
            <v>177964</v>
          </cell>
          <cell r="BN230">
            <v>478794</v>
          </cell>
          <cell r="BO230">
            <v>0</v>
          </cell>
          <cell r="BP230">
            <v>0</v>
          </cell>
          <cell r="BQ230">
            <v>0</v>
          </cell>
          <cell r="BR230">
            <v>324</v>
          </cell>
          <cell r="BS230">
            <v>4470</v>
          </cell>
          <cell r="BT230">
            <v>86</v>
          </cell>
          <cell r="BU230">
            <v>1073</v>
          </cell>
          <cell r="BV230">
            <v>862709</v>
          </cell>
          <cell r="BW230">
            <v>736962</v>
          </cell>
          <cell r="BX230">
            <v>5403</v>
          </cell>
          <cell r="BY230">
            <v>36071</v>
          </cell>
          <cell r="BZ230">
            <v>2486046</v>
          </cell>
          <cell r="CA230">
            <v>1930640</v>
          </cell>
          <cell r="CB230" t="str">
            <v>YES</v>
          </cell>
          <cell r="CC230">
            <v>1</v>
          </cell>
          <cell r="CD230">
            <v>2</v>
          </cell>
          <cell r="CE230">
            <v>2</v>
          </cell>
        </row>
        <row r="231">
          <cell r="A231" t="str">
            <v>9250484</v>
          </cell>
          <cell r="B231" t="str">
            <v>Wayne Hospital Company</v>
          </cell>
          <cell r="C231">
            <v>41275</v>
          </cell>
          <cell r="D231">
            <v>41639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46950518</v>
          </cell>
          <cell r="L231">
            <v>19313336</v>
          </cell>
          <cell r="M231">
            <v>23438343</v>
          </cell>
          <cell r="N231">
            <v>8540</v>
          </cell>
          <cell r="O231">
            <v>193</v>
          </cell>
          <cell r="P231">
            <v>2687</v>
          </cell>
          <cell r="Q231">
            <v>86</v>
          </cell>
          <cell r="R231">
            <v>78886</v>
          </cell>
          <cell r="S231">
            <v>10281</v>
          </cell>
          <cell r="T231">
            <v>217959</v>
          </cell>
          <cell r="U231">
            <v>2723746</v>
          </cell>
          <cell r="V231">
            <v>366979</v>
          </cell>
          <cell r="W231">
            <v>7034000</v>
          </cell>
          <cell r="X231">
            <v>10</v>
          </cell>
          <cell r="Y231">
            <v>159</v>
          </cell>
          <cell r="Z231">
            <v>183</v>
          </cell>
          <cell r="AA231">
            <v>3355</v>
          </cell>
          <cell r="AB231">
            <v>521943</v>
          </cell>
          <cell r="AC231">
            <v>682457</v>
          </cell>
          <cell r="AD231">
            <v>1718135</v>
          </cell>
          <cell r="AE231">
            <v>3358249</v>
          </cell>
          <cell r="AF231">
            <v>39</v>
          </cell>
          <cell r="AG231">
            <v>47</v>
          </cell>
          <cell r="AH231">
            <v>913</v>
          </cell>
          <cell r="AI231">
            <v>2050</v>
          </cell>
          <cell r="AJ231">
            <v>100233.65</v>
          </cell>
          <cell r="AK231">
            <v>552938.96</v>
          </cell>
          <cell r="AL231">
            <v>-12234.970000000001</v>
          </cell>
          <cell r="AM231">
            <v>-915107.7200000002</v>
          </cell>
          <cell r="AN231">
            <v>349145</v>
          </cell>
          <cell r="AO231">
            <v>464806.3</v>
          </cell>
          <cell r="AP231">
            <v>509967</v>
          </cell>
          <cell r="AQ231">
            <v>960564.26</v>
          </cell>
          <cell r="AR231">
            <v>30578.35</v>
          </cell>
          <cell r="AS231">
            <v>1238021.04</v>
          </cell>
          <cell r="AT231">
            <v>115715.97</v>
          </cell>
          <cell r="AU231">
            <v>2976614.72</v>
          </cell>
          <cell r="AV231">
            <v>10</v>
          </cell>
          <cell r="AW231">
            <v>148</v>
          </cell>
          <cell r="AX231">
            <v>103</v>
          </cell>
          <cell r="AY231">
            <v>2074</v>
          </cell>
          <cell r="AZ231">
            <v>0</v>
          </cell>
          <cell r="BA231">
            <v>7128.7</v>
          </cell>
          <cell r="BB231">
            <v>0</v>
          </cell>
          <cell r="BC231">
            <v>32948.74</v>
          </cell>
          <cell r="BD231">
            <v>37</v>
          </cell>
          <cell r="BE231">
            <v>41</v>
          </cell>
          <cell r="BF231">
            <v>399</v>
          </cell>
          <cell r="BG231">
            <v>1217</v>
          </cell>
          <cell r="BH231">
            <v>0</v>
          </cell>
          <cell r="BI231">
            <v>467674</v>
          </cell>
          <cell r="BJ231">
            <v>303117.75</v>
          </cell>
          <cell r="BK231">
            <v>630563.75</v>
          </cell>
          <cell r="BL231">
            <v>797037</v>
          </cell>
          <cell r="BM231">
            <v>222898.69</v>
          </cell>
          <cell r="BN231">
            <v>818617.69</v>
          </cell>
          <cell r="BO231">
            <v>0</v>
          </cell>
          <cell r="BP231">
            <v>0</v>
          </cell>
          <cell r="BQ231">
            <v>0</v>
          </cell>
          <cell r="BR231">
            <v>723</v>
          </cell>
          <cell r="BS231">
            <v>1820</v>
          </cell>
          <cell r="BT231">
            <v>352</v>
          </cell>
          <cell r="BU231">
            <v>663</v>
          </cell>
          <cell r="BV231">
            <v>989361.06</v>
          </cell>
          <cell r="BW231">
            <v>1883690</v>
          </cell>
          <cell r="BX231">
            <v>8780</v>
          </cell>
          <cell r="BY231">
            <v>18189</v>
          </cell>
          <cell r="BZ231">
            <v>1686571.4</v>
          </cell>
          <cell r="CA231">
            <v>2864282</v>
          </cell>
          <cell r="CB231" t="str">
            <v>YES</v>
          </cell>
          <cell r="CC231">
            <v>1</v>
          </cell>
          <cell r="CD231">
            <v>2</v>
          </cell>
          <cell r="CE231">
            <v>2</v>
          </cell>
        </row>
        <row r="232">
          <cell r="A232" t="str">
            <v>2943882</v>
          </cell>
          <cell r="B232" t="str">
            <v>West Chester Medical Center</v>
          </cell>
          <cell r="C232">
            <v>41456</v>
          </cell>
          <cell r="D232">
            <v>41820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165359102</v>
          </cell>
          <cell r="L232">
            <v>91216689</v>
          </cell>
          <cell r="M232">
            <v>71899819</v>
          </cell>
          <cell r="N232">
            <v>40656</v>
          </cell>
          <cell r="O232">
            <v>1420</v>
          </cell>
          <cell r="P232">
            <v>8563</v>
          </cell>
          <cell r="Q232">
            <v>279</v>
          </cell>
          <cell r="R232">
            <v>92869</v>
          </cell>
          <cell r="S232">
            <v>2444</v>
          </cell>
          <cell r="T232">
            <v>973606</v>
          </cell>
          <cell r="U232">
            <v>32615772</v>
          </cell>
          <cell r="V232">
            <v>893102</v>
          </cell>
          <cell r="W232">
            <v>45878246</v>
          </cell>
          <cell r="X232">
            <v>17</v>
          </cell>
          <cell r="Y232">
            <v>913</v>
          </cell>
          <cell r="Z232">
            <v>241</v>
          </cell>
          <cell r="AA232">
            <v>12025</v>
          </cell>
          <cell r="AB232">
            <v>2034356</v>
          </cell>
          <cell r="AC232">
            <v>3719591</v>
          </cell>
          <cell r="AD232">
            <v>2096901</v>
          </cell>
          <cell r="AE232">
            <v>8390780</v>
          </cell>
          <cell r="AF232">
            <v>78</v>
          </cell>
          <cell r="AG232">
            <v>142</v>
          </cell>
          <cell r="AH232">
            <v>801</v>
          </cell>
          <cell r="AI232">
            <v>3826</v>
          </cell>
          <cell r="AJ232">
            <v>-273119</v>
          </cell>
          <cell r="AK232">
            <v>-3808879</v>
          </cell>
          <cell r="AL232">
            <v>-31644</v>
          </cell>
          <cell r="AM232">
            <v>-5734930</v>
          </cell>
          <cell r="AN232">
            <v>529914</v>
          </cell>
          <cell r="AO232">
            <v>939817</v>
          </cell>
          <cell r="AP232">
            <v>430411</v>
          </cell>
          <cell r="AQ232">
            <v>1093888</v>
          </cell>
          <cell r="AR232">
            <v>516262</v>
          </cell>
          <cell r="AS232">
            <v>12555785</v>
          </cell>
          <cell r="AT232">
            <v>207797</v>
          </cell>
          <cell r="AU232">
            <v>14454212</v>
          </cell>
          <cell r="AV232">
            <v>10</v>
          </cell>
          <cell r="AW232">
            <v>679</v>
          </cell>
          <cell r="AX232">
            <v>142</v>
          </cell>
          <cell r="AY232">
            <v>8149</v>
          </cell>
          <cell r="AZ232">
            <v>0</v>
          </cell>
          <cell r="BA232">
            <v>61387</v>
          </cell>
          <cell r="BB232">
            <v>0</v>
          </cell>
          <cell r="BC232">
            <v>211111</v>
          </cell>
          <cell r="BD232">
            <v>59</v>
          </cell>
          <cell r="BE232">
            <v>102</v>
          </cell>
          <cell r="BF232">
            <v>373</v>
          </cell>
          <cell r="BG232">
            <v>2729</v>
          </cell>
          <cell r="BH232">
            <v>0</v>
          </cell>
          <cell r="BI232">
            <v>2718122</v>
          </cell>
          <cell r="BJ232">
            <v>488681</v>
          </cell>
          <cell r="BK232">
            <v>2613917</v>
          </cell>
          <cell r="BL232">
            <v>1217973</v>
          </cell>
          <cell r="BM232">
            <v>121789</v>
          </cell>
          <cell r="BN232">
            <v>1010505</v>
          </cell>
          <cell r="BO232">
            <v>0</v>
          </cell>
          <cell r="BP232">
            <v>0</v>
          </cell>
          <cell r="BQ232">
            <v>0</v>
          </cell>
          <cell r="BR232">
            <v>1487</v>
          </cell>
          <cell r="BS232">
            <v>17680</v>
          </cell>
          <cell r="BT232">
            <v>398</v>
          </cell>
          <cell r="BU232">
            <v>4668</v>
          </cell>
          <cell r="BV232">
            <v>4018498</v>
          </cell>
          <cell r="BW232">
            <v>3849767</v>
          </cell>
          <cell r="BX232">
            <v>9852</v>
          </cell>
          <cell r="BY232">
            <v>92869</v>
          </cell>
          <cell r="BZ232">
            <v>5434648</v>
          </cell>
          <cell r="CA232">
            <v>5068709</v>
          </cell>
          <cell r="CB232" t="str">
            <v>YES</v>
          </cell>
          <cell r="CC232">
            <v>1</v>
          </cell>
          <cell r="CD232">
            <v>2</v>
          </cell>
          <cell r="CE232">
            <v>2</v>
          </cell>
        </row>
        <row r="233">
          <cell r="A233" t="str">
            <v>9548609</v>
          </cell>
          <cell r="B233" t="str">
            <v>Wilson Memorial Hospital</v>
          </cell>
          <cell r="C233">
            <v>41275</v>
          </cell>
          <cell r="D233">
            <v>41639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2967043</v>
          </cell>
          <cell r="J233">
            <v>1115612</v>
          </cell>
          <cell r="K233">
            <v>59458948</v>
          </cell>
          <cell r="L233">
            <v>22223201</v>
          </cell>
          <cell r="M233">
            <v>29291812</v>
          </cell>
          <cell r="N233">
            <v>12204</v>
          </cell>
          <cell r="O233">
            <v>541</v>
          </cell>
          <cell r="P233">
            <v>3143</v>
          </cell>
          <cell r="Q233">
            <v>169</v>
          </cell>
          <cell r="R233">
            <v>94506</v>
          </cell>
          <cell r="S233">
            <v>2868</v>
          </cell>
          <cell r="T233">
            <v>286779</v>
          </cell>
          <cell r="U233">
            <v>733699</v>
          </cell>
          <cell r="V233">
            <v>1085991</v>
          </cell>
          <cell r="W233">
            <v>9601642</v>
          </cell>
          <cell r="X233">
            <v>22</v>
          </cell>
          <cell r="Y233">
            <v>60</v>
          </cell>
          <cell r="Z233">
            <v>448</v>
          </cell>
          <cell r="AA233">
            <v>5867</v>
          </cell>
          <cell r="AB233">
            <v>538890</v>
          </cell>
          <cell r="AC233">
            <v>386205</v>
          </cell>
          <cell r="AD233">
            <v>3262698</v>
          </cell>
          <cell r="AE233">
            <v>5233817</v>
          </cell>
          <cell r="AF233">
            <v>34</v>
          </cell>
          <cell r="AG233">
            <v>21</v>
          </cell>
          <cell r="AH233">
            <v>1920</v>
          </cell>
          <cell r="AI233">
            <v>3992</v>
          </cell>
          <cell r="AJ233">
            <v>13221</v>
          </cell>
          <cell r="AK233">
            <v>-679233</v>
          </cell>
          <cell r="AL233">
            <v>-36311</v>
          </cell>
          <cell r="AM233">
            <v>-5810923</v>
          </cell>
          <cell r="AN233">
            <v>345455</v>
          </cell>
          <cell r="AO233">
            <v>191221</v>
          </cell>
          <cell r="AP233">
            <v>848930</v>
          </cell>
          <cell r="AQ233">
            <v>799660</v>
          </cell>
          <cell r="AR233">
            <v>149730</v>
          </cell>
          <cell r="AS233">
            <v>1121342</v>
          </cell>
          <cell r="AT233">
            <v>324132</v>
          </cell>
          <cell r="AU233">
            <v>8199371</v>
          </cell>
          <cell r="AV233">
            <v>22</v>
          </cell>
          <cell r="AW233">
            <v>58</v>
          </cell>
          <cell r="AX233">
            <v>200</v>
          </cell>
          <cell r="AY233">
            <v>3388</v>
          </cell>
          <cell r="AZ233">
            <v>0</v>
          </cell>
          <cell r="BA233">
            <v>28933</v>
          </cell>
          <cell r="BB233">
            <v>0</v>
          </cell>
          <cell r="BC233">
            <v>525435</v>
          </cell>
          <cell r="BD233">
            <v>34</v>
          </cell>
          <cell r="BE233">
            <v>19</v>
          </cell>
          <cell r="BF233">
            <v>842</v>
          </cell>
          <cell r="BG233">
            <v>2601</v>
          </cell>
          <cell r="BH233">
            <v>0</v>
          </cell>
          <cell r="BI233">
            <v>1035142</v>
          </cell>
          <cell r="BJ233">
            <v>519007.43000000005</v>
          </cell>
          <cell r="BK233">
            <v>1064949.4300000002</v>
          </cell>
          <cell r="BL233">
            <v>1037629</v>
          </cell>
          <cell r="BM233">
            <v>277866.79000000004</v>
          </cell>
          <cell r="BN233">
            <v>810987.79</v>
          </cell>
          <cell r="BO233">
            <v>0</v>
          </cell>
          <cell r="BP233">
            <v>0</v>
          </cell>
          <cell r="BQ233">
            <v>0</v>
          </cell>
          <cell r="BR233">
            <v>1325</v>
          </cell>
          <cell r="BS233">
            <v>2449</v>
          </cell>
          <cell r="BT233">
            <v>601</v>
          </cell>
          <cell r="BU233">
            <v>873</v>
          </cell>
          <cell r="BV233">
            <v>1572378.43</v>
          </cell>
          <cell r="BW233">
            <v>2521406</v>
          </cell>
          <cell r="BX233">
            <v>13375</v>
          </cell>
          <cell r="BY233">
            <v>23505</v>
          </cell>
          <cell r="BZ233">
            <v>2766061</v>
          </cell>
          <cell r="CA233">
            <v>4058132</v>
          </cell>
          <cell r="CB233" t="str">
            <v>YES</v>
          </cell>
          <cell r="CC233">
            <v>1</v>
          </cell>
          <cell r="CD233">
            <v>2</v>
          </cell>
          <cell r="CE233">
            <v>2</v>
          </cell>
        </row>
        <row r="234">
          <cell r="A234" t="str">
            <v>9626506</v>
          </cell>
          <cell r="B234" t="str">
            <v>Wood County Hospital</v>
          </cell>
          <cell r="C234">
            <v>41456</v>
          </cell>
          <cell r="D234">
            <v>41820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71803623</v>
          </cell>
          <cell r="L234">
            <v>30613518</v>
          </cell>
          <cell r="M234">
            <v>35728551</v>
          </cell>
          <cell r="N234">
            <v>11795</v>
          </cell>
          <cell r="O234">
            <v>267</v>
          </cell>
          <cell r="P234">
            <v>3443</v>
          </cell>
          <cell r="Q234">
            <v>96</v>
          </cell>
          <cell r="R234">
            <v>99973</v>
          </cell>
          <cell r="S234">
            <v>2633</v>
          </cell>
          <cell r="T234">
            <v>232034</v>
          </cell>
          <cell r="U234">
            <v>5684851</v>
          </cell>
          <cell r="V234">
            <v>739786</v>
          </cell>
          <cell r="W234">
            <v>13055047</v>
          </cell>
          <cell r="X234">
            <v>21</v>
          </cell>
          <cell r="Y234">
            <v>331</v>
          </cell>
          <cell r="Z234">
            <v>585</v>
          </cell>
          <cell r="AA234">
            <v>10729</v>
          </cell>
          <cell r="AB234">
            <v>580510</v>
          </cell>
          <cell r="AC234">
            <v>1398692</v>
          </cell>
          <cell r="AD234">
            <v>798303</v>
          </cell>
          <cell r="AE234">
            <v>4518657</v>
          </cell>
          <cell r="AF234">
            <v>41</v>
          </cell>
          <cell r="AG234">
            <v>119</v>
          </cell>
          <cell r="AH234">
            <v>665</v>
          </cell>
          <cell r="AI234">
            <v>5234</v>
          </cell>
          <cell r="AJ234">
            <v>59271</v>
          </cell>
          <cell r="AK234">
            <v>350427</v>
          </cell>
          <cell r="AL234">
            <v>-42143</v>
          </cell>
          <cell r="AM234">
            <v>-5468344</v>
          </cell>
          <cell r="AN234">
            <v>343298</v>
          </cell>
          <cell r="AO234">
            <v>567953</v>
          </cell>
          <cell r="AP234">
            <v>299905</v>
          </cell>
          <cell r="AQ234">
            <v>1386318</v>
          </cell>
          <cell r="AR234">
            <v>78583</v>
          </cell>
          <cell r="AS234">
            <v>2846100</v>
          </cell>
          <cell r="AT234">
            <v>321950</v>
          </cell>
          <cell r="AU234">
            <v>10484806</v>
          </cell>
          <cell r="AV234">
            <v>21</v>
          </cell>
          <cell r="AW234">
            <v>299</v>
          </cell>
          <cell r="AX234">
            <v>307</v>
          </cell>
          <cell r="AY234">
            <v>5072</v>
          </cell>
          <cell r="AZ234">
            <v>0</v>
          </cell>
          <cell r="BA234">
            <v>254190</v>
          </cell>
          <cell r="BB234">
            <v>0</v>
          </cell>
          <cell r="BC234">
            <v>258661</v>
          </cell>
          <cell r="BD234">
            <v>35</v>
          </cell>
          <cell r="BE234">
            <v>110</v>
          </cell>
          <cell r="BF234">
            <v>317</v>
          </cell>
          <cell r="BG234">
            <v>2705</v>
          </cell>
          <cell r="BH234">
            <v>0</v>
          </cell>
          <cell r="BI234">
            <v>649361</v>
          </cell>
          <cell r="BJ234">
            <v>331011</v>
          </cell>
          <cell r="BK234">
            <v>777269</v>
          </cell>
          <cell r="BL234">
            <v>1079605</v>
          </cell>
          <cell r="BM234">
            <v>295279</v>
          </cell>
          <cell r="BN234">
            <v>1015654</v>
          </cell>
          <cell r="BO234">
            <v>0</v>
          </cell>
          <cell r="BP234">
            <v>0</v>
          </cell>
          <cell r="BQ234">
            <v>0</v>
          </cell>
          <cell r="BR234">
            <v>986</v>
          </cell>
          <cell r="BS234">
            <v>3076</v>
          </cell>
          <cell r="BT234">
            <v>420</v>
          </cell>
          <cell r="BU234">
            <v>931</v>
          </cell>
          <cell r="BV234">
            <v>1933850</v>
          </cell>
          <cell r="BW234">
            <v>2702738</v>
          </cell>
          <cell r="BX234">
            <v>12166</v>
          </cell>
          <cell r="BY234">
            <v>17258</v>
          </cell>
          <cell r="BZ234">
            <v>3073268</v>
          </cell>
          <cell r="CA234">
            <v>4584624</v>
          </cell>
          <cell r="CB234" t="str">
            <v>YES</v>
          </cell>
          <cell r="CC234">
            <v>1</v>
          </cell>
          <cell r="CD234">
            <v>2</v>
          </cell>
          <cell r="CE234">
            <v>2</v>
          </cell>
        </row>
        <row r="235">
          <cell r="A235" t="str">
            <v>9656251</v>
          </cell>
          <cell r="B235" t="str">
            <v>Wooster Community Hospital</v>
          </cell>
          <cell r="C235">
            <v>41275</v>
          </cell>
          <cell r="D235">
            <v>41639</v>
          </cell>
          <cell r="E235">
            <v>2570588</v>
          </cell>
          <cell r="F235">
            <v>0</v>
          </cell>
          <cell r="G235">
            <v>0</v>
          </cell>
          <cell r="H235">
            <v>0</v>
          </cell>
          <cell r="I235">
            <v>2817110</v>
          </cell>
          <cell r="J235">
            <v>0</v>
          </cell>
          <cell r="K235">
            <v>92107707</v>
          </cell>
          <cell r="L235">
            <v>43069675</v>
          </cell>
          <cell r="M235">
            <v>38253521</v>
          </cell>
          <cell r="N235">
            <v>22468</v>
          </cell>
          <cell r="O235">
            <v>753</v>
          </cell>
          <cell r="P235">
            <v>6733</v>
          </cell>
          <cell r="Q235">
            <v>245</v>
          </cell>
          <cell r="R235">
            <v>194178</v>
          </cell>
          <cell r="S235">
            <v>4950</v>
          </cell>
          <cell r="T235">
            <v>345316.41000000003</v>
          </cell>
          <cell r="U235">
            <v>5155214</v>
          </cell>
          <cell r="V235">
            <v>582828.96</v>
          </cell>
          <cell r="W235">
            <v>10530400</v>
          </cell>
          <cell r="X235">
            <v>40</v>
          </cell>
          <cell r="Y235">
            <v>571</v>
          </cell>
          <cell r="Z235">
            <v>366</v>
          </cell>
          <cell r="AA235">
            <v>7595</v>
          </cell>
          <cell r="AB235">
            <v>1036562</v>
          </cell>
          <cell r="AC235">
            <v>836692</v>
          </cell>
          <cell r="AD235">
            <v>2478993.9800000004</v>
          </cell>
          <cell r="AE235">
            <v>2523466.9800000004</v>
          </cell>
          <cell r="AF235">
            <v>127</v>
          </cell>
          <cell r="AG235">
            <v>106</v>
          </cell>
          <cell r="AH235">
            <v>2453</v>
          </cell>
          <cell r="AI235">
            <v>2879</v>
          </cell>
          <cell r="AJ235">
            <v>56437</v>
          </cell>
          <cell r="AK235">
            <v>13485.879999999888</v>
          </cell>
          <cell r="AL235">
            <v>-97695.739999999991</v>
          </cell>
          <cell r="AM235">
            <v>-1413746.7999999998</v>
          </cell>
          <cell r="AN235">
            <v>768723</v>
          </cell>
          <cell r="AO235">
            <v>498052.79</v>
          </cell>
          <cell r="AP235">
            <v>1029947</v>
          </cell>
          <cell r="AQ235">
            <v>723274.54</v>
          </cell>
          <cell r="AR235">
            <v>193851</v>
          </cell>
          <cell r="AS235">
            <v>3555425.12</v>
          </cell>
          <cell r="AT235">
            <v>328864.74</v>
          </cell>
          <cell r="AU235">
            <v>5649061.7999999998</v>
          </cell>
          <cell r="AV235">
            <v>38</v>
          </cell>
          <cell r="AW235">
            <v>543</v>
          </cell>
          <cell r="AX235">
            <v>236</v>
          </cell>
          <cell r="AY235">
            <v>4295</v>
          </cell>
          <cell r="AZ235">
            <v>0</v>
          </cell>
          <cell r="BA235">
            <v>97207.21</v>
          </cell>
          <cell r="BB235">
            <v>0</v>
          </cell>
          <cell r="BC235">
            <v>246266.46</v>
          </cell>
          <cell r="BD235">
            <v>113</v>
          </cell>
          <cell r="BE235">
            <v>97</v>
          </cell>
          <cell r="BF235">
            <v>1255</v>
          </cell>
          <cell r="BG235">
            <v>1878</v>
          </cell>
          <cell r="BH235">
            <v>0</v>
          </cell>
          <cell r="BI235">
            <v>1362962</v>
          </cell>
          <cell r="BJ235">
            <v>307633</v>
          </cell>
          <cell r="BK235">
            <v>1220811</v>
          </cell>
          <cell r="BL235">
            <v>1127467</v>
          </cell>
          <cell r="BM235">
            <v>980886</v>
          </cell>
          <cell r="BN235">
            <v>1710438</v>
          </cell>
          <cell r="BO235">
            <v>0</v>
          </cell>
          <cell r="BP235">
            <v>2984</v>
          </cell>
          <cell r="BQ235">
            <v>1227</v>
          </cell>
          <cell r="BR235">
            <v>2367</v>
          </cell>
          <cell r="BS235">
            <v>7924</v>
          </cell>
          <cell r="BT235">
            <v>958</v>
          </cell>
          <cell r="BU235">
            <v>2727</v>
          </cell>
          <cell r="BV235">
            <v>2647131</v>
          </cell>
          <cell r="BW235">
            <v>3405354</v>
          </cell>
          <cell r="BX235">
            <v>18354</v>
          </cell>
          <cell r="BY235">
            <v>40613</v>
          </cell>
          <cell r="BZ235">
            <v>2878410</v>
          </cell>
          <cell r="CA235">
            <v>4254893</v>
          </cell>
          <cell r="CB235" t="str">
            <v>YES</v>
          </cell>
          <cell r="CC235">
            <v>1</v>
          </cell>
          <cell r="CD235">
            <v>3</v>
          </cell>
          <cell r="CE235">
            <v>3</v>
          </cell>
        </row>
        <row r="236">
          <cell r="A236" t="str">
            <v>9687512</v>
          </cell>
          <cell r="B236" t="str">
            <v>Wyandot Memorial Hospital</v>
          </cell>
          <cell r="C236">
            <v>41275</v>
          </cell>
          <cell r="D236">
            <v>41639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26453002</v>
          </cell>
          <cell r="L236">
            <v>7190623</v>
          </cell>
          <cell r="M236">
            <v>17427977</v>
          </cell>
          <cell r="N236">
            <v>3688</v>
          </cell>
          <cell r="O236">
            <v>79</v>
          </cell>
          <cell r="P236">
            <v>977</v>
          </cell>
          <cell r="Q236">
            <v>34</v>
          </cell>
          <cell r="R236">
            <v>58381</v>
          </cell>
          <cell r="S236">
            <v>1489</v>
          </cell>
          <cell r="T236">
            <v>0</v>
          </cell>
          <cell r="U236">
            <v>556468</v>
          </cell>
          <cell r="V236">
            <v>23290.063875839227</v>
          </cell>
          <cell r="W236">
            <v>2693489</v>
          </cell>
          <cell r="X236">
            <v>0</v>
          </cell>
          <cell r="Y236">
            <v>54</v>
          </cell>
          <cell r="Z236">
            <v>21</v>
          </cell>
          <cell r="AA236">
            <v>2248</v>
          </cell>
          <cell r="AB236">
            <v>94847.85</v>
          </cell>
          <cell r="AC236">
            <v>292195.8</v>
          </cell>
          <cell r="AD236">
            <v>449904.51562940475</v>
          </cell>
          <cell r="AE236">
            <v>1051541.52</v>
          </cell>
          <cell r="AF236">
            <v>10</v>
          </cell>
          <cell r="AG236">
            <v>42</v>
          </cell>
          <cell r="AH236">
            <v>219</v>
          </cell>
          <cell r="AI236">
            <v>1280</v>
          </cell>
          <cell r="AJ236">
            <v>0</v>
          </cell>
          <cell r="AK236">
            <v>-59941</v>
          </cell>
          <cell r="AL236">
            <v>6508</v>
          </cell>
          <cell r="AM236">
            <v>-443700</v>
          </cell>
          <cell r="AN236">
            <v>46573</v>
          </cell>
          <cell r="AO236">
            <v>146286</v>
          </cell>
          <cell r="AP236">
            <v>169517</v>
          </cell>
          <cell r="AQ236">
            <v>243492</v>
          </cell>
          <cell r="AR236">
            <v>0</v>
          </cell>
          <cell r="AS236">
            <v>360856</v>
          </cell>
          <cell r="AT236">
            <v>892</v>
          </cell>
          <cell r="AU236">
            <v>1447770</v>
          </cell>
          <cell r="AV236">
            <v>0</v>
          </cell>
          <cell r="AW236">
            <v>49</v>
          </cell>
          <cell r="AX236">
            <v>16</v>
          </cell>
          <cell r="AY236">
            <v>1223</v>
          </cell>
          <cell r="AZ236">
            <v>0</v>
          </cell>
          <cell r="BA236">
            <v>13367</v>
          </cell>
          <cell r="BB236">
            <v>0</v>
          </cell>
          <cell r="BC236">
            <v>192621</v>
          </cell>
          <cell r="BD236">
            <v>7</v>
          </cell>
          <cell r="BE236">
            <v>41</v>
          </cell>
          <cell r="BF236">
            <v>71</v>
          </cell>
          <cell r="BG236">
            <v>752</v>
          </cell>
          <cell r="BH236">
            <v>0</v>
          </cell>
          <cell r="BI236">
            <v>126749</v>
          </cell>
          <cell r="BJ236">
            <v>68077.290000000008</v>
          </cell>
          <cell r="BK236">
            <v>162959.29</v>
          </cell>
          <cell r="BL236">
            <v>559596</v>
          </cell>
          <cell r="BM236">
            <v>360071.26</v>
          </cell>
          <cell r="BN236">
            <v>764079.26</v>
          </cell>
          <cell r="BO236">
            <v>0</v>
          </cell>
          <cell r="BP236">
            <v>0</v>
          </cell>
          <cell r="BQ236">
            <v>0</v>
          </cell>
          <cell r="BR236">
            <v>340</v>
          </cell>
          <cell r="BS236">
            <v>885</v>
          </cell>
          <cell r="BT236">
            <v>144</v>
          </cell>
          <cell r="BU236">
            <v>259</v>
          </cell>
          <cell r="BV236">
            <v>340813</v>
          </cell>
          <cell r="BW236">
            <v>507862</v>
          </cell>
          <cell r="BX236">
            <v>4705</v>
          </cell>
          <cell r="BY236">
            <v>12247</v>
          </cell>
          <cell r="BZ236">
            <v>1329381</v>
          </cell>
          <cell r="CA236">
            <v>1603092</v>
          </cell>
          <cell r="CB236" t="str">
            <v>YES</v>
          </cell>
          <cell r="CC236">
            <v>1</v>
          </cell>
          <cell r="CD236">
            <v>2</v>
          </cell>
          <cell r="CE236">
            <v>2</v>
          </cell>
        </row>
      </sheetData>
      <sheetData sheetId="2">
        <row r="8">
          <cell r="A8" t="str">
            <v>360001</v>
          </cell>
        </row>
      </sheetData>
      <sheetData sheetId="3"/>
      <sheetData sheetId="4"/>
      <sheetData sheetId="5">
        <row r="6">
          <cell r="A6" t="str">
            <v>0030602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Cert"/>
      <sheetName val="OBRA - OB"/>
      <sheetName val="Variables"/>
    </sheetNames>
    <sheetDataSet>
      <sheetData sheetId="0"/>
      <sheetData sheetId="1"/>
      <sheetData sheetId="2">
        <row r="3">
          <cell r="A3" t="str">
            <v>0077545</v>
          </cell>
          <cell r="B3" t="str">
            <v>Access Hospital of Dayton</v>
          </cell>
          <cell r="C3" t="str">
            <v>7</v>
          </cell>
          <cell r="D3">
            <v>0</v>
          </cell>
          <cell r="E3" t="str">
            <v>Montgomery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 t="str">
            <v>Dayton</v>
          </cell>
          <cell r="R3" t="str">
            <v>Psych</v>
          </cell>
          <cell r="S3" t="str">
            <v>Psych</v>
          </cell>
          <cell r="T3">
            <v>0</v>
          </cell>
          <cell r="U3" t="str">
            <v>P</v>
          </cell>
          <cell r="V3" t="str">
            <v>1063737765</v>
          </cell>
          <cell r="W3">
            <v>364050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 t="str">
            <v>2611865</v>
          </cell>
          <cell r="B4" t="str">
            <v>Acuity Specialty Hospital - Ohio Valley</v>
          </cell>
          <cell r="C4">
            <v>0</v>
          </cell>
          <cell r="D4"/>
          <cell r="E4" t="str">
            <v>Jefferson</v>
          </cell>
          <cell r="F4">
            <v>1</v>
          </cell>
          <cell r="I4">
            <v>0</v>
          </cell>
          <cell r="P4">
            <v>3</v>
          </cell>
          <cell r="Q4" t="str">
            <v>Steubenville</v>
          </cell>
          <cell r="R4" t="str">
            <v>Speciality</v>
          </cell>
          <cell r="S4" t="str">
            <v>DRG-E</v>
          </cell>
          <cell r="T4">
            <v>0</v>
          </cell>
          <cell r="U4">
            <v>0</v>
          </cell>
          <cell r="V4" t="str">
            <v>1750362166</v>
          </cell>
          <cell r="W4">
            <v>362035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A5" t="str">
            <v>2573559</v>
          </cell>
          <cell r="B5" t="str">
            <v>Acute Care Specialty Hospital @ Altman</v>
          </cell>
          <cell r="C5">
            <v>0</v>
          </cell>
          <cell r="D5"/>
          <cell r="E5" t="str">
            <v>Stark</v>
          </cell>
          <cell r="F5">
            <v>1</v>
          </cell>
          <cell r="I5">
            <v>1</v>
          </cell>
          <cell r="P5">
            <v>0</v>
          </cell>
          <cell r="Q5" t="str">
            <v>Canton</v>
          </cell>
          <cell r="R5" t="str">
            <v>Speciality</v>
          </cell>
          <cell r="S5" t="str">
            <v>DRG-E</v>
          </cell>
          <cell r="T5">
            <v>0</v>
          </cell>
          <cell r="U5">
            <v>0</v>
          </cell>
          <cell r="V5" t="str">
            <v>1568425650</v>
          </cell>
          <cell r="W5">
            <v>362032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 t="str">
            <v>0030602</v>
          </cell>
          <cell r="B6" t="str">
            <v>Adams County Hospital</v>
          </cell>
          <cell r="C6">
            <v>11</v>
          </cell>
          <cell r="D6"/>
          <cell r="E6" t="str">
            <v>Adams</v>
          </cell>
          <cell r="F6" t="str">
            <v xml:space="preserve"> 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2</v>
          </cell>
          <cell r="L6">
            <v>2</v>
          </cell>
          <cell r="M6">
            <v>0</v>
          </cell>
          <cell r="N6">
            <v>0</v>
          </cell>
          <cell r="O6">
            <v>0</v>
          </cell>
          <cell r="P6">
            <v>3</v>
          </cell>
          <cell r="Q6" t="str">
            <v>West Union</v>
          </cell>
          <cell r="R6" t="str">
            <v>Acute</v>
          </cell>
          <cell r="S6" t="str">
            <v>CAH</v>
          </cell>
          <cell r="T6">
            <v>0</v>
          </cell>
          <cell r="U6">
            <v>0</v>
          </cell>
          <cell r="V6" t="str">
            <v>1811988009</v>
          </cell>
          <cell r="W6">
            <v>361326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 t="str">
            <v>1475685</v>
          </cell>
          <cell r="B7" t="str">
            <v>Adena Regional Medical Center</v>
          </cell>
          <cell r="C7">
            <v>2</v>
          </cell>
          <cell r="D7"/>
          <cell r="E7" t="str">
            <v>Ross</v>
          </cell>
          <cell r="F7" t="str">
            <v xml:space="preserve"> 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3</v>
          </cell>
          <cell r="Q7" t="str">
            <v>Chillicothe</v>
          </cell>
          <cell r="R7" t="str">
            <v>Acute</v>
          </cell>
          <cell r="S7" t="str">
            <v>Rural</v>
          </cell>
          <cell r="T7">
            <v>0</v>
          </cell>
          <cell r="U7" t="str">
            <v>P</v>
          </cell>
          <cell r="V7" t="str">
            <v>1902839673</v>
          </cell>
          <cell r="W7">
            <v>360159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>3007801</v>
          </cell>
          <cell r="B8" t="str">
            <v>Advanced Specialty Hospital of Toledo</v>
          </cell>
          <cell r="C8">
            <v>0</v>
          </cell>
          <cell r="D8">
            <v>0</v>
          </cell>
          <cell r="E8" t="str">
            <v>Lucas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>Toledo</v>
          </cell>
          <cell r="R8" t="str">
            <v>Speciality/Rehab</v>
          </cell>
          <cell r="S8" t="str">
            <v>DRG-E</v>
          </cell>
          <cell r="T8">
            <v>0</v>
          </cell>
          <cell r="U8">
            <v>0</v>
          </cell>
          <cell r="V8" t="str">
            <v>1215110994</v>
          </cell>
          <cell r="W8">
            <v>362038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 t="str">
            <v>2973715</v>
          </cell>
          <cell r="B9" t="str">
            <v>Advanced Specialty Hospital of Toledo</v>
          </cell>
          <cell r="C9">
            <v>10</v>
          </cell>
          <cell r="D9">
            <v>0</v>
          </cell>
          <cell r="E9" t="str">
            <v>Lucas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 t="str">
            <v>Toledo</v>
          </cell>
          <cell r="R9" t="str">
            <v>Acute</v>
          </cell>
          <cell r="S9" t="str">
            <v>Urban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Became LTAC</v>
          </cell>
        </row>
        <row r="10">
          <cell r="A10" t="str">
            <v>0353853</v>
          </cell>
          <cell r="B10" t="str">
            <v xml:space="preserve">Affinity Medical Center (Doctor's Hospital - Massillon </v>
          </cell>
          <cell r="C10">
            <v>4</v>
          </cell>
          <cell r="D10"/>
          <cell r="E10" t="str">
            <v>Stark</v>
          </cell>
          <cell r="F10" t="str">
            <v xml:space="preserve"> 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Massilon</v>
          </cell>
          <cell r="R10" t="str">
            <v>Acute</v>
          </cell>
          <cell r="S10" t="str">
            <v>Urban</v>
          </cell>
          <cell r="T10">
            <v>0</v>
          </cell>
          <cell r="U10" t="str">
            <v>P</v>
          </cell>
          <cell r="V10" t="str">
            <v>1215980560</v>
          </cell>
          <cell r="W10">
            <v>360151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 t="str">
            <v>0069483</v>
          </cell>
          <cell r="B11" t="str">
            <v>Akron General Medical Center</v>
          </cell>
          <cell r="C11">
            <v>7</v>
          </cell>
          <cell r="D11" t="str">
            <v>Akron G</v>
          </cell>
          <cell r="E11" t="str">
            <v>Summit</v>
          </cell>
          <cell r="F11" t="str">
            <v xml:space="preserve"> 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Akron</v>
          </cell>
          <cell r="R11" t="str">
            <v>Acute</v>
          </cell>
          <cell r="S11" t="str">
            <v>Urban</v>
          </cell>
          <cell r="T11" t="str">
            <v>B</v>
          </cell>
          <cell r="U11" t="str">
            <v>P</v>
          </cell>
          <cell r="V11" t="str">
            <v>1821035940</v>
          </cell>
          <cell r="W11">
            <v>360027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0117402</v>
          </cell>
          <cell r="B12" t="str">
            <v>Allen Medical Center</v>
          </cell>
          <cell r="C12">
            <v>5</v>
          </cell>
          <cell r="D12" t="str">
            <v>CHCP</v>
          </cell>
          <cell r="E12" t="str">
            <v>Lorain</v>
          </cell>
          <cell r="F12" t="str">
            <v xml:space="preserve"> 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Oberlin</v>
          </cell>
          <cell r="R12" t="str">
            <v>Acute</v>
          </cell>
          <cell r="S12" t="str">
            <v>CAH</v>
          </cell>
          <cell r="T12">
            <v>0</v>
          </cell>
          <cell r="U12">
            <v>0</v>
          </cell>
          <cell r="V12" t="str">
            <v>1801825997</v>
          </cell>
          <cell r="W12">
            <v>361306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A13" t="str">
            <v>0127508</v>
          </cell>
          <cell r="B13" t="str">
            <v>Alliance Community Hospital</v>
          </cell>
          <cell r="C13">
            <v>4</v>
          </cell>
          <cell r="D13"/>
          <cell r="E13" t="str">
            <v>Stark</v>
          </cell>
          <cell r="F13" t="str">
            <v xml:space="preserve"> 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Alliance</v>
          </cell>
          <cell r="R13" t="str">
            <v>Acute</v>
          </cell>
          <cell r="S13" t="str">
            <v>Urban</v>
          </cell>
          <cell r="T13">
            <v>0</v>
          </cell>
          <cell r="U13">
            <v>0</v>
          </cell>
          <cell r="V13" t="str">
            <v>1942385794</v>
          </cell>
          <cell r="W13">
            <v>360131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A14" t="str">
            <v>3102172</v>
          </cell>
          <cell r="B14" t="str">
            <v>Amherst - Avon Joint Venture</v>
          </cell>
          <cell r="C14" t="str">
            <v>5</v>
          </cell>
          <cell r="D14" t="str">
            <v>EMH</v>
          </cell>
          <cell r="E14" t="str">
            <v>Lorain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Amherst</v>
          </cell>
          <cell r="R14" t="str">
            <v>Acute</v>
          </cell>
          <cell r="S14" t="str">
            <v>Urban</v>
          </cell>
          <cell r="T14">
            <v>0</v>
          </cell>
          <cell r="U14">
            <v>0</v>
          </cell>
          <cell r="V14">
            <v>0</v>
          </cell>
          <cell r="W14">
            <v>360130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A15" t="str">
            <v>0158752</v>
          </cell>
          <cell r="B15" t="str">
            <v>Amherst Hospital Assoc Inc.</v>
          </cell>
          <cell r="C15">
            <v>5</v>
          </cell>
          <cell r="D15" t="str">
            <v>EMH</v>
          </cell>
          <cell r="E15" t="str">
            <v>Lorain</v>
          </cell>
          <cell r="F15" t="str">
            <v xml:space="preserve"> 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Amherst</v>
          </cell>
          <cell r="R15" t="str">
            <v>Acute</v>
          </cell>
          <cell r="S15" t="str">
            <v>Urban</v>
          </cell>
          <cell r="T15">
            <v>0</v>
          </cell>
          <cell r="U15">
            <v>0</v>
          </cell>
          <cell r="V15" t="str">
            <v>1639178825</v>
          </cell>
          <cell r="W15">
            <v>360130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Closed</v>
          </cell>
        </row>
        <row r="16">
          <cell r="A16" t="str">
            <v>0150134</v>
          </cell>
          <cell r="B16" t="str">
            <v>Appalachian Psychiatric Healthcare System (Southeast Psychiatric Hosp.)</v>
          </cell>
          <cell r="C16">
            <v>0</v>
          </cell>
          <cell r="D16" t="str">
            <v>ODMH</v>
          </cell>
          <cell r="E16" t="str">
            <v>Guernsey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Cambridge</v>
          </cell>
          <cell r="R16" t="str">
            <v>Psych</v>
          </cell>
          <cell r="S16" t="str">
            <v>Psych</v>
          </cell>
          <cell r="T16">
            <v>0</v>
          </cell>
          <cell r="U16">
            <v>0</v>
          </cell>
          <cell r="V16">
            <v>0</v>
          </cell>
          <cell r="W16">
            <v>364027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Closed</v>
          </cell>
        </row>
        <row r="17">
          <cell r="A17" t="str">
            <v>3003949</v>
          </cell>
          <cell r="B17" t="str">
            <v>Arrowhead Behavioral Health</v>
          </cell>
          <cell r="C17">
            <v>10</v>
          </cell>
          <cell r="D17" t="str">
            <v>PSI</v>
          </cell>
          <cell r="E17" t="str">
            <v>Lucas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Toledo</v>
          </cell>
          <cell r="R17" t="str">
            <v>Psych</v>
          </cell>
          <cell r="S17" t="str">
            <v>Psych</v>
          </cell>
          <cell r="T17">
            <v>0</v>
          </cell>
          <cell r="U17">
            <v>0</v>
          </cell>
          <cell r="V17">
            <v>0</v>
          </cell>
          <cell r="W17">
            <v>364036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0805990</v>
          </cell>
          <cell r="B18" t="str">
            <v>Arthur G. James Cancer Hospital</v>
          </cell>
          <cell r="C18">
            <v>0</v>
          </cell>
          <cell r="D18" t="str">
            <v>OSU</v>
          </cell>
          <cell r="E18" t="str">
            <v>Franklin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Columbus</v>
          </cell>
          <cell r="R18" t="str">
            <v>Cancer</v>
          </cell>
          <cell r="S18" t="str">
            <v>DRG-E</v>
          </cell>
          <cell r="T18">
            <v>0</v>
          </cell>
          <cell r="U18">
            <v>0</v>
          </cell>
          <cell r="V18" t="str">
            <v>1124127683</v>
          </cell>
          <cell r="W18">
            <v>360242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 t="str">
            <v>0289343</v>
          </cell>
          <cell r="B19" t="str">
            <v>Ashtabula County Medical Center</v>
          </cell>
          <cell r="C19">
            <v>8</v>
          </cell>
          <cell r="D19"/>
          <cell r="E19" t="str">
            <v>Ashtabula</v>
          </cell>
          <cell r="F19" t="str">
            <v xml:space="preserve"> 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Ashtabula</v>
          </cell>
          <cell r="R19" t="str">
            <v>Acute</v>
          </cell>
          <cell r="S19" t="str">
            <v>Rural</v>
          </cell>
          <cell r="T19">
            <v>0</v>
          </cell>
          <cell r="U19" t="str">
            <v>P</v>
          </cell>
          <cell r="V19" t="str">
            <v>1285607416</v>
          </cell>
          <cell r="W19">
            <v>360125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0318758</v>
          </cell>
          <cell r="B20" t="str">
            <v>Aultman Hospital</v>
          </cell>
          <cell r="C20">
            <v>4</v>
          </cell>
          <cell r="D20"/>
          <cell r="E20" t="str">
            <v>Stark</v>
          </cell>
          <cell r="F20" t="str">
            <v xml:space="preserve"> 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Canton</v>
          </cell>
          <cell r="R20" t="str">
            <v>Acute</v>
          </cell>
          <cell r="S20" t="str">
            <v>Urban</v>
          </cell>
          <cell r="T20" t="str">
            <v>C</v>
          </cell>
          <cell r="U20" t="str">
            <v>P</v>
          </cell>
          <cell r="V20" t="str">
            <v>1356366991</v>
          </cell>
          <cell r="W20">
            <v>360084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 t="str">
            <v>0341848</v>
          </cell>
          <cell r="B21" t="str">
            <v>Barberton Citizens Hospital</v>
          </cell>
          <cell r="C21">
            <v>7</v>
          </cell>
          <cell r="D21"/>
          <cell r="E21" t="str">
            <v>Summit</v>
          </cell>
          <cell r="F21" t="str">
            <v xml:space="preserve"> 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Barberton</v>
          </cell>
          <cell r="R21" t="str">
            <v>Acute</v>
          </cell>
          <cell r="S21" t="str">
            <v>Urban</v>
          </cell>
          <cell r="T21">
            <v>0</v>
          </cell>
          <cell r="U21">
            <v>0</v>
          </cell>
          <cell r="V21" t="str">
            <v>1841241825</v>
          </cell>
          <cell r="W21">
            <v>360019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Became Summa Barberton</v>
          </cell>
        </row>
        <row r="22">
          <cell r="A22" t="str">
            <v>0461807</v>
          </cell>
          <cell r="B22" t="str">
            <v>Barnesville Hospital Association</v>
          </cell>
          <cell r="C22">
            <v>1</v>
          </cell>
          <cell r="D22"/>
          <cell r="E22" t="str">
            <v>Belmont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</v>
          </cell>
          <cell r="Q22" t="str">
            <v>Barnesville</v>
          </cell>
          <cell r="R22" t="str">
            <v>Acute</v>
          </cell>
          <cell r="S22" t="str">
            <v>CAH</v>
          </cell>
          <cell r="T22">
            <v>0</v>
          </cell>
          <cell r="U22">
            <v>0</v>
          </cell>
          <cell r="V22" t="str">
            <v>1235135450</v>
          </cell>
          <cell r="W22">
            <v>361321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2276602</v>
          </cell>
          <cell r="B23" t="str">
            <v>Bay Park Community Hospital</v>
          </cell>
          <cell r="C23">
            <v>10</v>
          </cell>
          <cell r="D23" t="str">
            <v>ProMedica</v>
          </cell>
          <cell r="E23" t="str">
            <v>Lucas</v>
          </cell>
          <cell r="F23" t="str">
            <v xml:space="preserve"> 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Oregon</v>
          </cell>
          <cell r="R23" t="str">
            <v>Acute</v>
          </cell>
          <cell r="S23" t="str">
            <v>Urban</v>
          </cell>
          <cell r="T23">
            <v>0</v>
          </cell>
          <cell r="U23">
            <v>0</v>
          </cell>
          <cell r="V23" t="str">
            <v>1598765539</v>
          </cell>
          <cell r="W23">
            <v>360259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0066896</v>
          </cell>
          <cell r="B24" t="str">
            <v>Beavercreek Medical Center (Soin Med Ctr)</v>
          </cell>
          <cell r="C24" t="str">
            <v>7</v>
          </cell>
          <cell r="D24">
            <v>0</v>
          </cell>
          <cell r="E24" t="str">
            <v>Greene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Beavercreek</v>
          </cell>
          <cell r="R24" t="str">
            <v>Acute</v>
          </cell>
          <cell r="S24" t="str">
            <v>Urban</v>
          </cell>
          <cell r="T24">
            <v>0</v>
          </cell>
          <cell r="U24">
            <v>0</v>
          </cell>
          <cell r="V24">
            <v>1760764849</v>
          </cell>
          <cell r="W24">
            <v>360360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New</v>
          </cell>
        </row>
        <row r="25">
          <cell r="A25" t="str">
            <v>0592336</v>
          </cell>
          <cell r="B25" t="str">
            <v>Bellevue Hospital</v>
          </cell>
          <cell r="C25">
            <v>11</v>
          </cell>
          <cell r="D25" t="str">
            <v>UHP</v>
          </cell>
          <cell r="E25" t="str">
            <v>Sandusky</v>
          </cell>
          <cell r="F25" t="str">
            <v xml:space="preserve"> 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Bellevue</v>
          </cell>
          <cell r="R25" t="str">
            <v>Acute</v>
          </cell>
          <cell r="S25" t="str">
            <v>Rural</v>
          </cell>
          <cell r="T25">
            <v>0</v>
          </cell>
          <cell r="U25">
            <v>0</v>
          </cell>
          <cell r="V25" t="str">
            <v>1134161623</v>
          </cell>
          <cell r="W25">
            <v>360107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 t="str">
            <v>1514276</v>
          </cell>
          <cell r="B26" t="str">
            <v>Belmont Community Hospital</v>
          </cell>
          <cell r="C26">
            <v>1</v>
          </cell>
          <cell r="D26"/>
          <cell r="E26" t="str">
            <v>Belmont</v>
          </cell>
          <cell r="F26" t="str">
            <v xml:space="preserve"> 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</v>
          </cell>
          <cell r="Q26" t="str">
            <v>Bellaire</v>
          </cell>
          <cell r="R26" t="str">
            <v>Acute</v>
          </cell>
          <cell r="S26" t="str">
            <v>Urban</v>
          </cell>
          <cell r="T26">
            <v>0</v>
          </cell>
          <cell r="U26">
            <v>0</v>
          </cell>
          <cell r="V26" t="str">
            <v>1285639385</v>
          </cell>
          <cell r="W26">
            <v>360153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 t="str">
            <v>0331519</v>
          </cell>
          <cell r="B27" t="str">
            <v>Belmont Pines</v>
          </cell>
          <cell r="C27">
            <v>0</v>
          </cell>
          <cell r="D27">
            <v>0</v>
          </cell>
          <cell r="E27" t="str">
            <v>Trumbull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Youngstown</v>
          </cell>
          <cell r="R27" t="str">
            <v>Psych</v>
          </cell>
          <cell r="S27" t="str">
            <v>Psych</v>
          </cell>
          <cell r="T27" t="str">
            <v>C</v>
          </cell>
          <cell r="U27" t="str">
            <v>P</v>
          </cell>
          <cell r="V27">
            <v>0</v>
          </cell>
          <cell r="W27">
            <v>364038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0641336</v>
          </cell>
          <cell r="B28" t="str">
            <v>Berger Hospital</v>
          </cell>
          <cell r="C28">
            <v>2</v>
          </cell>
          <cell r="D28"/>
          <cell r="E28" t="str">
            <v>Pickaway</v>
          </cell>
          <cell r="F28" t="str">
            <v xml:space="preserve"> 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Circleville</v>
          </cell>
          <cell r="R28" t="str">
            <v>Acute</v>
          </cell>
          <cell r="S28" t="str">
            <v>Urban</v>
          </cell>
          <cell r="T28">
            <v>0</v>
          </cell>
          <cell r="U28">
            <v>0</v>
          </cell>
          <cell r="V28" t="str">
            <v>1326020447</v>
          </cell>
          <cell r="W28">
            <v>360170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0684504</v>
          </cell>
          <cell r="B29" t="str">
            <v>Bethesda Hospital</v>
          </cell>
          <cell r="C29">
            <v>7</v>
          </cell>
          <cell r="D29" t="str">
            <v>TriHealth</v>
          </cell>
          <cell r="E29" t="str">
            <v>Hamilton</v>
          </cell>
          <cell r="F29" t="str">
            <v xml:space="preserve"> 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Cincinnati</v>
          </cell>
          <cell r="R29" t="str">
            <v>Acute</v>
          </cell>
          <cell r="S29" t="str">
            <v>Urban</v>
          </cell>
          <cell r="T29" t="str">
            <v>B</v>
          </cell>
          <cell r="U29">
            <v>0</v>
          </cell>
          <cell r="V29" t="str">
            <v>1396714663</v>
          </cell>
          <cell r="W29">
            <v>360179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2497678</v>
          </cell>
          <cell r="B30" t="str">
            <v>Blanchard Valley Reg. Hlth - Bluffton</v>
          </cell>
          <cell r="C30">
            <v>11</v>
          </cell>
          <cell r="D30" t="str">
            <v>Blanchard</v>
          </cell>
          <cell r="E30" t="str">
            <v>Allen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Bluffton</v>
          </cell>
          <cell r="R30" t="str">
            <v>Acute</v>
          </cell>
          <cell r="S30" t="str">
            <v>CAH</v>
          </cell>
          <cell r="T30">
            <v>0</v>
          </cell>
          <cell r="U30">
            <v>0</v>
          </cell>
          <cell r="V30" t="str">
            <v>1831137827</v>
          </cell>
          <cell r="W30">
            <v>361322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 t="str">
            <v>0759666</v>
          </cell>
          <cell r="B31" t="str">
            <v>Blanchard Valley Regional Hlth Ctr</v>
          </cell>
          <cell r="C31">
            <v>20</v>
          </cell>
          <cell r="D31" t="str">
            <v>Blanchard</v>
          </cell>
          <cell r="E31" t="str">
            <v>Hancock</v>
          </cell>
          <cell r="F31" t="str">
            <v xml:space="preserve"> 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Findley</v>
          </cell>
          <cell r="R31" t="str">
            <v>Acute</v>
          </cell>
          <cell r="S31" t="str">
            <v>Rural</v>
          </cell>
          <cell r="T31">
            <v>0</v>
          </cell>
          <cell r="U31" t="str">
            <v>P</v>
          </cell>
          <cell r="V31" t="str">
            <v>1710920327</v>
          </cell>
          <cell r="W31">
            <v>360095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1037667</v>
          </cell>
          <cell r="B32" t="str">
            <v>Brown County General Hospital</v>
          </cell>
          <cell r="C32">
            <v>12</v>
          </cell>
          <cell r="D32"/>
          <cell r="E32" t="str">
            <v>Brown</v>
          </cell>
          <cell r="F32" t="str">
            <v xml:space="preserve"> 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  <cell r="P32">
            <v>3</v>
          </cell>
          <cell r="Q32" t="str">
            <v>Georgetown</v>
          </cell>
          <cell r="R32" t="str">
            <v>Acute</v>
          </cell>
          <cell r="S32" t="str">
            <v>Urban</v>
          </cell>
          <cell r="T32">
            <v>0</v>
          </cell>
          <cell r="U32">
            <v>0</v>
          </cell>
          <cell r="V32">
            <v>0</v>
          </cell>
          <cell r="W32">
            <v>360116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Became Brown County 0050714</v>
          </cell>
        </row>
        <row r="33">
          <cell r="A33" t="str">
            <v>0050714</v>
          </cell>
          <cell r="B33" t="str">
            <v>Brown County General Hospital</v>
          </cell>
          <cell r="C33">
            <v>12</v>
          </cell>
          <cell r="D33"/>
          <cell r="E33" t="str">
            <v>Brown</v>
          </cell>
          <cell r="F33" t="str">
            <v xml:space="preserve"> 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3</v>
          </cell>
          <cell r="Q33" t="str">
            <v>Georgetown</v>
          </cell>
          <cell r="R33" t="str">
            <v>Acute</v>
          </cell>
          <cell r="S33" t="str">
            <v>Urban</v>
          </cell>
          <cell r="T33">
            <v>0</v>
          </cell>
          <cell r="U33">
            <v>0</v>
          </cell>
          <cell r="V33" t="str">
            <v>1558315010</v>
          </cell>
          <cell r="W33">
            <v>360116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 t="str">
            <v>1112843</v>
          </cell>
          <cell r="B34" t="str">
            <v>Bucyrus Community Hospital</v>
          </cell>
          <cell r="C34">
            <v>3</v>
          </cell>
          <cell r="D34"/>
          <cell r="E34" t="str">
            <v>Crawford</v>
          </cell>
          <cell r="F34" t="str">
            <v xml:space="preserve"> 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Bucyrus</v>
          </cell>
          <cell r="R34" t="str">
            <v>Acute</v>
          </cell>
          <cell r="S34" t="str">
            <v>CAH</v>
          </cell>
          <cell r="T34">
            <v>0</v>
          </cell>
          <cell r="U34">
            <v>0</v>
          </cell>
          <cell r="V34" t="str">
            <v>1104914274</v>
          </cell>
          <cell r="W34">
            <v>361316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Became Bucyrus 3150076</v>
          </cell>
        </row>
        <row r="35">
          <cell r="A35" t="str">
            <v>3150076</v>
          </cell>
          <cell r="B35" t="str">
            <v>Bucyrus Community Hospital</v>
          </cell>
          <cell r="C35">
            <v>3</v>
          </cell>
          <cell r="D35"/>
          <cell r="E35" t="str">
            <v>Crawford</v>
          </cell>
          <cell r="F35" t="str">
            <v xml:space="preserve"> 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Bucyrus</v>
          </cell>
          <cell r="R35" t="str">
            <v>Acute</v>
          </cell>
          <cell r="S35" t="str">
            <v>CAH</v>
          </cell>
          <cell r="T35">
            <v>0</v>
          </cell>
          <cell r="U35">
            <v>0</v>
          </cell>
          <cell r="V35" t="str">
            <v>1104914274</v>
          </cell>
          <cell r="W35">
            <v>361316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2527199</v>
          </cell>
          <cell r="B36" t="str">
            <v>Butler County Medical Center</v>
          </cell>
          <cell r="C36">
            <v>5</v>
          </cell>
          <cell r="D36"/>
          <cell r="E36" t="str">
            <v>Butler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Hamilton</v>
          </cell>
          <cell r="R36" t="str">
            <v>Acute</v>
          </cell>
          <cell r="S36" t="str">
            <v>Urban</v>
          </cell>
          <cell r="T36">
            <v>0</v>
          </cell>
          <cell r="U36">
            <v>0</v>
          </cell>
          <cell r="V36" t="str">
            <v>1659320216</v>
          </cell>
          <cell r="W36">
            <v>360269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Sold Merged into Bethesda</v>
          </cell>
        </row>
        <row r="37">
          <cell r="A37" t="str">
            <v>3001405</v>
          </cell>
          <cell r="B37" t="str">
            <v>Cambridge Behavioral Hospital</v>
          </cell>
          <cell r="C37">
            <v>11</v>
          </cell>
          <cell r="D37" t="str">
            <v>Oglethorpe</v>
          </cell>
          <cell r="E37" t="str">
            <v>Guernsey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Cambridge</v>
          </cell>
          <cell r="R37" t="str">
            <v>Psych</v>
          </cell>
          <cell r="S37" t="str">
            <v>Psych</v>
          </cell>
          <cell r="T37">
            <v>0</v>
          </cell>
          <cell r="U37">
            <v>0</v>
          </cell>
          <cell r="V37">
            <v>0</v>
          </cell>
          <cell r="W37">
            <v>364027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A38" t="str">
            <v>1473203</v>
          </cell>
          <cell r="B38" t="str">
            <v>Children's Hospital Med Ctr Akron</v>
          </cell>
          <cell r="C38">
            <v>14</v>
          </cell>
          <cell r="D38"/>
          <cell r="E38" t="str">
            <v>Summit</v>
          </cell>
          <cell r="F38" t="str">
            <v xml:space="preserve"> 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Alkron</v>
          </cell>
          <cell r="R38" t="str">
            <v>Childrens</v>
          </cell>
          <cell r="S38" t="str">
            <v>Children's</v>
          </cell>
          <cell r="T38" t="str">
            <v>C</v>
          </cell>
          <cell r="U38" t="str">
            <v>P</v>
          </cell>
          <cell r="V38" t="str">
            <v>1861506560</v>
          </cell>
          <cell r="W38">
            <v>363303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A39" t="str">
            <v>1473285</v>
          </cell>
          <cell r="B39" t="str">
            <v>Children's Hospital Med Ctr Cinnci</v>
          </cell>
          <cell r="C39">
            <v>16</v>
          </cell>
          <cell r="D39"/>
          <cell r="E39" t="str">
            <v>Hamilton</v>
          </cell>
          <cell r="F39" t="str">
            <v xml:space="preserve"> 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Cincinnati</v>
          </cell>
          <cell r="R39" t="str">
            <v>Childrens</v>
          </cell>
          <cell r="S39" t="str">
            <v>Children's</v>
          </cell>
          <cell r="T39" t="str">
            <v>C</v>
          </cell>
          <cell r="U39">
            <v>0</v>
          </cell>
          <cell r="V39" t="str">
            <v>1548212988</v>
          </cell>
          <cell r="W39">
            <v>363300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A40" t="str">
            <v>0465509</v>
          </cell>
          <cell r="B40" t="str">
            <v>Children's Medical Center - Dayton</v>
          </cell>
          <cell r="C40">
            <v>13</v>
          </cell>
          <cell r="D40"/>
          <cell r="E40" t="str">
            <v>Montgomery</v>
          </cell>
          <cell r="F40" t="str">
            <v xml:space="preserve"> 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Dayton</v>
          </cell>
          <cell r="R40" t="str">
            <v>Childrens</v>
          </cell>
          <cell r="S40" t="str">
            <v>Children's</v>
          </cell>
          <cell r="T40" t="str">
            <v>C</v>
          </cell>
          <cell r="U40">
            <v>0</v>
          </cell>
          <cell r="V40" t="str">
            <v>1457379448</v>
          </cell>
          <cell r="W40">
            <v>363306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A41" t="str">
            <v>1485503</v>
          </cell>
          <cell r="B41" t="str">
            <v>Christ Hospital</v>
          </cell>
          <cell r="C41">
            <v>7</v>
          </cell>
          <cell r="D41" t="str">
            <v>HA</v>
          </cell>
          <cell r="E41" t="str">
            <v>Hamilton</v>
          </cell>
          <cell r="F41" t="str">
            <v xml:space="preserve"> 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Cincinnati</v>
          </cell>
          <cell r="R41" t="str">
            <v>Acute</v>
          </cell>
          <cell r="S41" t="str">
            <v>Urban</v>
          </cell>
          <cell r="T41" t="str">
            <v>B</v>
          </cell>
          <cell r="U41" t="str">
            <v>P</v>
          </cell>
          <cell r="V41" t="str">
            <v>1780633289</v>
          </cell>
          <cell r="W41">
            <v>360163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2533753</v>
          </cell>
          <cell r="B42" t="str">
            <v>CHWC Montpelier Hospital</v>
          </cell>
          <cell r="C42">
            <v>11</v>
          </cell>
          <cell r="D42" t="str">
            <v>CHWC</v>
          </cell>
          <cell r="E42" t="str">
            <v>Williams</v>
          </cell>
          <cell r="F42" t="str">
            <v xml:space="preserve"> </v>
          </cell>
          <cell r="J42">
            <v>1</v>
          </cell>
          <cell r="K42">
            <v>2</v>
          </cell>
          <cell r="P42">
            <v>0</v>
          </cell>
          <cell r="Q42" t="str">
            <v>Montpelier</v>
          </cell>
          <cell r="R42" t="str">
            <v>Acute</v>
          </cell>
          <cell r="S42" t="str">
            <v>CAH</v>
          </cell>
          <cell r="T42">
            <v>0</v>
          </cell>
          <cell r="U42">
            <v>0</v>
          </cell>
          <cell r="V42" t="str">
            <v>1275575227</v>
          </cell>
          <cell r="W42">
            <v>361327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A43" t="str">
            <v>0217447</v>
          </cell>
          <cell r="B43" t="str">
            <v>Clermont Mercy Hospital</v>
          </cell>
          <cell r="C43">
            <v>7</v>
          </cell>
          <cell r="D43" t="str">
            <v>CHCP</v>
          </cell>
          <cell r="E43" t="str">
            <v>Clermont</v>
          </cell>
          <cell r="F43" t="str">
            <v xml:space="preserve"> 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</v>
          </cell>
          <cell r="Q43" t="str">
            <v>Batavia</v>
          </cell>
          <cell r="R43" t="str">
            <v>Acute</v>
          </cell>
          <cell r="S43" t="str">
            <v>Urban</v>
          </cell>
          <cell r="T43">
            <v>0</v>
          </cell>
          <cell r="U43" t="str">
            <v>P</v>
          </cell>
          <cell r="V43" t="str">
            <v>1568562551</v>
          </cell>
          <cell r="W43">
            <v>360236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A44" t="str">
            <v>3779620</v>
          </cell>
          <cell r="B44" t="str">
            <v>Cleveland Clinic Children's Hosp.</v>
          </cell>
          <cell r="C44">
            <v>0</v>
          </cell>
          <cell r="D44" t="str">
            <v>CCF</v>
          </cell>
          <cell r="E44" t="str">
            <v>Cuyahoga</v>
          </cell>
          <cell r="F44">
            <v>1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Cleveland</v>
          </cell>
          <cell r="R44" t="str">
            <v>Childrens</v>
          </cell>
          <cell r="S44" t="str">
            <v>DRG-E</v>
          </cell>
          <cell r="T44">
            <v>0</v>
          </cell>
          <cell r="U44">
            <v>0</v>
          </cell>
          <cell r="V44" t="str">
            <v>1033161948</v>
          </cell>
          <cell r="W44">
            <v>363304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 t="str">
            <v>1563562</v>
          </cell>
          <cell r="B45" t="str">
            <v>Cleveland Clinic Hospital</v>
          </cell>
          <cell r="C45">
            <v>9</v>
          </cell>
          <cell r="D45" t="str">
            <v>CCF</v>
          </cell>
          <cell r="E45" t="str">
            <v>Cuyahoga</v>
          </cell>
          <cell r="F45" t="str">
            <v xml:space="preserve"> </v>
          </cell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Cleveland</v>
          </cell>
          <cell r="R45" t="str">
            <v>Acute</v>
          </cell>
          <cell r="S45" t="str">
            <v>Teaching</v>
          </cell>
          <cell r="T45" t="str">
            <v>C</v>
          </cell>
          <cell r="U45">
            <v>0</v>
          </cell>
          <cell r="V45" t="str">
            <v>1679525919</v>
          </cell>
          <cell r="W45">
            <v>360180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 t="str">
            <v>3132612</v>
          </cell>
          <cell r="B46" t="str">
            <v>Clinton Memorial Hospital</v>
          </cell>
          <cell r="C46">
            <v>12</v>
          </cell>
          <cell r="D46"/>
          <cell r="E46" t="str">
            <v>Clinton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Wilmington</v>
          </cell>
          <cell r="R46" t="str">
            <v>Acute</v>
          </cell>
          <cell r="S46" t="str">
            <v>Rural</v>
          </cell>
          <cell r="T46">
            <v>0</v>
          </cell>
          <cell r="U46">
            <v>0</v>
          </cell>
          <cell r="V46" t="str">
            <v>1063713659</v>
          </cell>
          <cell r="W46">
            <v>360175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 t="str">
            <v>1575148</v>
          </cell>
          <cell r="B47" t="str">
            <v>Clinton Memorial Hospital</v>
          </cell>
          <cell r="C47">
            <v>12</v>
          </cell>
          <cell r="D47"/>
          <cell r="E47" t="str">
            <v>Clinton</v>
          </cell>
          <cell r="F47" t="str">
            <v xml:space="preserve"> 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Wilmington</v>
          </cell>
          <cell r="R47" t="str">
            <v>Acute</v>
          </cell>
          <cell r="S47" t="str">
            <v>Rural</v>
          </cell>
          <cell r="T47">
            <v>0</v>
          </cell>
          <cell r="U47">
            <v>0</v>
          </cell>
          <cell r="V47" t="str">
            <v>1427064641</v>
          </cell>
          <cell r="W47">
            <v>360175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Sold Became Clinton Mem. 3132612</v>
          </cell>
        </row>
        <row r="48">
          <cell r="A48" t="str">
            <v>5281350</v>
          </cell>
          <cell r="B48" t="str">
            <v>Community Health Partners of Ohio</v>
          </cell>
          <cell r="C48">
            <v>5</v>
          </cell>
          <cell r="D48" t="str">
            <v>CHCP</v>
          </cell>
          <cell r="E48" t="str">
            <v>Lorain</v>
          </cell>
          <cell r="F48" t="str">
            <v xml:space="preserve"> 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Lorain</v>
          </cell>
          <cell r="R48" t="str">
            <v>Acute</v>
          </cell>
          <cell r="S48" t="str">
            <v>Urban</v>
          </cell>
          <cell r="T48">
            <v>0</v>
          </cell>
          <cell r="U48">
            <v>0</v>
          </cell>
          <cell r="V48" t="str">
            <v>1245274950</v>
          </cell>
          <cell r="W48">
            <v>360172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A49" t="str">
            <v>8348569</v>
          </cell>
          <cell r="B49" t="str">
            <v>Community Hospital - Springfield</v>
          </cell>
          <cell r="C49">
            <v>7</v>
          </cell>
          <cell r="D49" t="str">
            <v>CHCP</v>
          </cell>
          <cell r="E49" t="str">
            <v>Clark</v>
          </cell>
          <cell r="F49" t="str">
            <v xml:space="preserve"> </v>
          </cell>
          <cell r="G49">
            <v>0</v>
          </cell>
          <cell r="H49">
            <v>0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Springfield</v>
          </cell>
          <cell r="R49" t="str">
            <v>Acute</v>
          </cell>
          <cell r="S49" t="str">
            <v>Urban</v>
          </cell>
          <cell r="T49">
            <v>0</v>
          </cell>
          <cell r="U49">
            <v>0</v>
          </cell>
          <cell r="V49" t="str">
            <v>1184681280</v>
          </cell>
          <cell r="W49">
            <v>360187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Closed Merged w/ Mercy Springfield</v>
          </cell>
        </row>
        <row r="50">
          <cell r="A50" t="str">
            <v>1254404</v>
          </cell>
          <cell r="B50" t="str">
            <v>Community Hospital of Wms County</v>
          </cell>
          <cell r="C50">
            <v>20</v>
          </cell>
          <cell r="D50" t="str">
            <v>CHWC</v>
          </cell>
          <cell r="E50" t="str">
            <v>Williams</v>
          </cell>
          <cell r="F50" t="str">
            <v xml:space="preserve"> 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Archbold</v>
          </cell>
          <cell r="R50" t="str">
            <v>Acute</v>
          </cell>
          <cell r="S50" t="str">
            <v>Rural</v>
          </cell>
          <cell r="T50">
            <v>0</v>
          </cell>
          <cell r="U50">
            <v>0</v>
          </cell>
          <cell r="V50" t="str">
            <v>1962458521</v>
          </cell>
          <cell r="W50">
            <v>360121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A51" t="str">
            <v>1677841</v>
          </cell>
          <cell r="B51" t="str">
            <v>Community Memorial Hospital</v>
          </cell>
          <cell r="C51">
            <v>11</v>
          </cell>
          <cell r="D51"/>
          <cell r="E51" t="str">
            <v>Defiance</v>
          </cell>
          <cell r="F51" t="str">
            <v xml:space="preserve"> 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2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Hicksville</v>
          </cell>
          <cell r="R51" t="str">
            <v>Acute</v>
          </cell>
          <cell r="S51" t="str">
            <v>CAH</v>
          </cell>
          <cell r="T51">
            <v>0</v>
          </cell>
          <cell r="U51">
            <v>0</v>
          </cell>
          <cell r="V51" t="str">
            <v>1730145392</v>
          </cell>
          <cell r="W51">
            <v>361301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A52" t="str">
            <v>1793340</v>
          </cell>
          <cell r="B52" t="str">
            <v>Coshocton County Memorial Hospital</v>
          </cell>
          <cell r="C52">
            <v>2</v>
          </cell>
          <cell r="D52"/>
          <cell r="E52" t="str">
            <v>Coshocton</v>
          </cell>
          <cell r="F52" t="str">
            <v xml:space="preserve"> 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</v>
          </cell>
          <cell r="Q52" t="str">
            <v>Coshocton</v>
          </cell>
          <cell r="R52" t="str">
            <v>Acute</v>
          </cell>
          <cell r="S52" t="str">
            <v>Rural</v>
          </cell>
          <cell r="T52">
            <v>0</v>
          </cell>
          <cell r="U52">
            <v>0</v>
          </cell>
          <cell r="V52" t="str">
            <v>1053398099</v>
          </cell>
          <cell r="W52">
            <v>360109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A53" t="str">
            <v>2959295</v>
          </cell>
          <cell r="B53" t="str">
            <v>Crystal Clinic Orthopedic Center, LLC</v>
          </cell>
          <cell r="C53">
            <v>7</v>
          </cell>
          <cell r="D53">
            <v>0</v>
          </cell>
          <cell r="E53" t="str">
            <v>Summit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Akron</v>
          </cell>
          <cell r="R53" t="str">
            <v>Acute</v>
          </cell>
          <cell r="S53" t="str">
            <v>Urban</v>
          </cell>
          <cell r="T53">
            <v>0</v>
          </cell>
          <cell r="U53">
            <v>0</v>
          </cell>
          <cell r="V53" t="str">
            <v>1669669917</v>
          </cell>
          <cell r="W53">
            <v>360351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 t="str">
            <v>3389506</v>
          </cell>
          <cell r="B54" t="str">
            <v>Cuyahoga Falls General Hospital</v>
          </cell>
          <cell r="C54">
            <v>7</v>
          </cell>
          <cell r="D54"/>
          <cell r="E54" t="str">
            <v>Summit</v>
          </cell>
          <cell r="F54" t="str">
            <v xml:space="preserve"> 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Cuyahoga Falls</v>
          </cell>
          <cell r="R54" t="str">
            <v>Acute</v>
          </cell>
          <cell r="S54" t="str">
            <v>Urban</v>
          </cell>
          <cell r="T54">
            <v>0</v>
          </cell>
          <cell r="U54">
            <v>0</v>
          </cell>
          <cell r="V54" t="str">
            <v>1679504955</v>
          </cell>
          <cell r="W54">
            <v>360150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Became Summa Western Reserve</v>
          </cell>
        </row>
        <row r="55">
          <cell r="A55" t="str">
            <v>2166016</v>
          </cell>
          <cell r="B55" t="str">
            <v>Dayton Heart Hospital</v>
          </cell>
          <cell r="C55">
            <v>7</v>
          </cell>
          <cell r="D55"/>
          <cell r="E55" t="str">
            <v>Montgomery</v>
          </cell>
          <cell r="F55" t="str">
            <v xml:space="preserve"> 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Dayton</v>
          </cell>
          <cell r="R55" t="str">
            <v>Speciality</v>
          </cell>
          <cell r="S55" t="str">
            <v>Urban</v>
          </cell>
          <cell r="T55">
            <v>0</v>
          </cell>
          <cell r="U55">
            <v>0</v>
          </cell>
          <cell r="V55" t="str">
            <v>1912987256</v>
          </cell>
          <cell r="W55">
            <v>360253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Closed</v>
          </cell>
        </row>
        <row r="56">
          <cell r="A56" t="str">
            <v>0150189</v>
          </cell>
          <cell r="B56" t="str">
            <v>Dayton Mental Health Center</v>
          </cell>
          <cell r="C56">
            <v>0</v>
          </cell>
          <cell r="D56" t="str">
            <v>ODMH</v>
          </cell>
          <cell r="E56" t="str">
            <v>Montgomery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Dayton</v>
          </cell>
          <cell r="R56" t="str">
            <v>Psych</v>
          </cell>
          <cell r="S56" t="str">
            <v>Psych</v>
          </cell>
          <cell r="T56">
            <v>0</v>
          </cell>
          <cell r="U56">
            <v>0</v>
          </cell>
          <cell r="V56">
            <v>0</v>
          </cell>
          <cell r="W56">
            <v>364023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Closed</v>
          </cell>
        </row>
        <row r="57">
          <cell r="A57" t="str">
            <v>3003930</v>
          </cell>
          <cell r="B57" t="str">
            <v>Dayton Rehab Inst. - Reliant Rehab Hospital</v>
          </cell>
          <cell r="C57">
            <v>0</v>
          </cell>
          <cell r="D57">
            <v>0</v>
          </cell>
          <cell r="E57" t="str">
            <v>Montgomery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Dayton</v>
          </cell>
          <cell r="R57" t="str">
            <v>Speciality/Rehab</v>
          </cell>
          <cell r="S57" t="str">
            <v>DRG-E</v>
          </cell>
          <cell r="T57">
            <v>0</v>
          </cell>
          <cell r="U57">
            <v>0</v>
          </cell>
          <cell r="V57" t="str">
            <v>1598099814</v>
          </cell>
          <cell r="W57">
            <v>363033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A58" t="str">
            <v>2554123</v>
          </cell>
          <cell r="B58" t="str">
            <v>Dayton Rehabilitation Institute</v>
          </cell>
          <cell r="C58">
            <v>0</v>
          </cell>
          <cell r="D58"/>
          <cell r="E58" t="str">
            <v>Montgomery</v>
          </cell>
          <cell r="F58">
            <v>1</v>
          </cell>
          <cell r="P58">
            <v>0</v>
          </cell>
          <cell r="Q58" t="str">
            <v>Dayton</v>
          </cell>
          <cell r="R58" t="str">
            <v>Speciality/Rehab</v>
          </cell>
          <cell r="S58" t="str">
            <v>DRG-E</v>
          </cell>
          <cell r="T58">
            <v>0</v>
          </cell>
          <cell r="U58">
            <v>0</v>
          </cell>
          <cell r="V58" t="str">
            <v>1619966231</v>
          </cell>
          <cell r="W58">
            <v>363033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Sold Now Reliant Dayton</v>
          </cell>
        </row>
        <row r="59">
          <cell r="A59" t="str">
            <v>2054502</v>
          </cell>
          <cell r="B59" t="str">
            <v>Deaconess Hospital</v>
          </cell>
          <cell r="C59">
            <v>7</v>
          </cell>
          <cell r="D59"/>
          <cell r="E59" t="str">
            <v>Hamilton</v>
          </cell>
          <cell r="F59" t="str">
            <v xml:space="preserve"> </v>
          </cell>
          <cell r="G59">
            <v>0</v>
          </cell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Cincinnati</v>
          </cell>
          <cell r="R59" t="str">
            <v>Acute</v>
          </cell>
          <cell r="S59" t="str">
            <v>Urban</v>
          </cell>
          <cell r="T59">
            <v>0</v>
          </cell>
          <cell r="U59">
            <v>0</v>
          </cell>
          <cell r="V59" t="str">
            <v>1881671030</v>
          </cell>
          <cell r="W59">
            <v>360038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Closed</v>
          </cell>
        </row>
        <row r="60">
          <cell r="A60" t="str">
            <v>2079503</v>
          </cell>
          <cell r="B60" t="str">
            <v>Defiance Hospital</v>
          </cell>
          <cell r="C60">
            <v>12</v>
          </cell>
          <cell r="D60" t="str">
            <v>ProMedica</v>
          </cell>
          <cell r="E60" t="str">
            <v>Defiance</v>
          </cell>
          <cell r="F60" t="str">
            <v xml:space="preserve"> 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>Defiance</v>
          </cell>
          <cell r="R60" t="str">
            <v>Acute</v>
          </cell>
          <cell r="S60" t="str">
            <v>CAH</v>
          </cell>
          <cell r="T60">
            <v>0</v>
          </cell>
          <cell r="U60">
            <v>0</v>
          </cell>
          <cell r="V60" t="str">
            <v>1699775726</v>
          </cell>
          <cell r="W60">
            <v>361328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Old CCN 360093</v>
          </cell>
        </row>
        <row r="61">
          <cell r="A61" t="str">
            <v>3052771</v>
          </cell>
          <cell r="B61" t="str">
            <v>Diley Ridge Medical Center</v>
          </cell>
          <cell r="C61">
            <v>2</v>
          </cell>
          <cell r="D61">
            <v>0</v>
          </cell>
          <cell r="E61" t="str">
            <v>Fairfield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Canal Winchester</v>
          </cell>
          <cell r="R61" t="str">
            <v>Acute</v>
          </cell>
          <cell r="S61" t="str">
            <v>Urban</v>
          </cell>
          <cell r="T61">
            <v>0</v>
          </cell>
          <cell r="U61">
            <v>0</v>
          </cell>
          <cell r="V61" t="str">
            <v>1225361181</v>
          </cell>
          <cell r="W61">
            <v>360358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A62" t="str">
            <v>2229636</v>
          </cell>
          <cell r="B62" t="str">
            <v>Doctor's Hospital - Columbus</v>
          </cell>
          <cell r="C62">
            <v>2</v>
          </cell>
          <cell r="D62" t="str">
            <v>OH</v>
          </cell>
          <cell r="E62" t="str">
            <v>Franklin</v>
          </cell>
          <cell r="F62" t="str">
            <v xml:space="preserve"> 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>Columbus</v>
          </cell>
          <cell r="R62" t="str">
            <v>Acute</v>
          </cell>
          <cell r="S62" t="str">
            <v>Urban</v>
          </cell>
          <cell r="T62" t="str">
            <v>B</v>
          </cell>
          <cell r="U62">
            <v>0</v>
          </cell>
          <cell r="V62" t="str">
            <v>1972535052</v>
          </cell>
          <cell r="W62">
            <v>360152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6196567</v>
          </cell>
          <cell r="B63" t="str">
            <v>Doctor's Hospital of Nelsonville</v>
          </cell>
          <cell r="C63">
            <v>11</v>
          </cell>
          <cell r="D63" t="str">
            <v>OH</v>
          </cell>
          <cell r="E63" t="str">
            <v>Athens</v>
          </cell>
          <cell r="F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</v>
          </cell>
          <cell r="Q63" t="str">
            <v>Nelsonville</v>
          </cell>
          <cell r="R63" t="str">
            <v>Acute</v>
          </cell>
          <cell r="S63" t="str">
            <v>CAH</v>
          </cell>
          <cell r="T63">
            <v>0</v>
          </cell>
          <cell r="U63">
            <v>0</v>
          </cell>
          <cell r="V63" t="str">
            <v>1699740670</v>
          </cell>
          <cell r="W63">
            <v>361305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A64" t="str">
            <v>2315202</v>
          </cell>
          <cell r="B64" t="str">
            <v>Drake Center, Inc.</v>
          </cell>
          <cell r="C64">
            <v>0</v>
          </cell>
          <cell r="D64" t="str">
            <v>HA</v>
          </cell>
          <cell r="E64" t="str">
            <v>Hamilton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Cincinnati</v>
          </cell>
          <cell r="R64" t="str">
            <v>Speciality/Rehab</v>
          </cell>
          <cell r="S64" t="str">
            <v>DRG-E</v>
          </cell>
          <cell r="T64">
            <v>0</v>
          </cell>
          <cell r="U64">
            <v>0</v>
          </cell>
          <cell r="V64" t="str">
            <v>1558355487</v>
          </cell>
          <cell r="W64">
            <v>362004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A65" t="str">
            <v>2398730</v>
          </cell>
          <cell r="B65" t="str">
            <v>Drake Pavilion LLC</v>
          </cell>
          <cell r="C65">
            <v>0</v>
          </cell>
          <cell r="D65" t="str">
            <v>HA</v>
          </cell>
          <cell r="E65" t="str">
            <v>Hamilton</v>
          </cell>
          <cell r="F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Cincinnati</v>
          </cell>
          <cell r="R65" t="str">
            <v>Ltach</v>
          </cell>
          <cell r="S65" t="str">
            <v>DRG-E</v>
          </cell>
          <cell r="T65">
            <v>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Closed</v>
          </cell>
        </row>
        <row r="66">
          <cell r="A66" t="str">
            <v>2817189</v>
          </cell>
          <cell r="B66" t="str">
            <v>Dublin Methodist Hospital</v>
          </cell>
          <cell r="C66">
            <v>2</v>
          </cell>
          <cell r="D66" t="str">
            <v>OH</v>
          </cell>
          <cell r="E66" t="str">
            <v>Franklin</v>
          </cell>
          <cell r="F66" t="str">
            <v xml:space="preserve"> 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Dublin</v>
          </cell>
          <cell r="R66" t="str">
            <v>Acute</v>
          </cell>
          <cell r="S66" t="str">
            <v>Urban</v>
          </cell>
          <cell r="T66" t="str">
            <v>B</v>
          </cell>
          <cell r="U66">
            <v>0</v>
          </cell>
          <cell r="V66" t="str">
            <v>1801937008</v>
          </cell>
          <cell r="W66">
            <v>360348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 t="str">
            <v>0077724</v>
          </cell>
          <cell r="B67" t="str">
            <v>Dublin Springs, LLC (Springstone, Inc.)</v>
          </cell>
          <cell r="C67" t="str">
            <v>2</v>
          </cell>
          <cell r="D67">
            <v>0</v>
          </cell>
          <cell r="E67" t="str">
            <v>Franklin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Dublin</v>
          </cell>
          <cell r="R67" t="str">
            <v>Psych</v>
          </cell>
          <cell r="S67" t="str">
            <v>Psych</v>
          </cell>
          <cell r="T67">
            <v>0</v>
          </cell>
          <cell r="U67" t="str">
            <v>P</v>
          </cell>
          <cell r="V67" t="str">
            <v>1164798708</v>
          </cell>
          <cell r="W67">
            <v>364049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A68" t="str">
            <v>2370250</v>
          </cell>
          <cell r="B68" t="str">
            <v>Dunlap Memorial Hospital</v>
          </cell>
          <cell r="C68">
            <v>11</v>
          </cell>
          <cell r="D68"/>
          <cell r="E68" t="str">
            <v>Wayne</v>
          </cell>
          <cell r="F68" t="str">
            <v xml:space="preserve"> 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Orrville</v>
          </cell>
          <cell r="R68" t="str">
            <v>Acute</v>
          </cell>
          <cell r="S68" t="str">
            <v>CAH</v>
          </cell>
          <cell r="T68">
            <v>0</v>
          </cell>
          <cell r="U68">
            <v>0</v>
          </cell>
          <cell r="V68" t="str">
            <v>1891718375</v>
          </cell>
          <cell r="W68">
            <v>361323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A69" t="str">
            <v>2413481</v>
          </cell>
          <cell r="B69" t="str">
            <v>East Liverpool City Hospital</v>
          </cell>
          <cell r="C69">
            <v>1</v>
          </cell>
          <cell r="D69"/>
          <cell r="E69" t="str">
            <v>Columbiana</v>
          </cell>
          <cell r="F69" t="str">
            <v xml:space="preserve"> 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</v>
          </cell>
          <cell r="Q69" t="str">
            <v>East Liverpool</v>
          </cell>
          <cell r="R69" t="str">
            <v>Acute</v>
          </cell>
          <cell r="S69" t="str">
            <v>Rural</v>
          </cell>
          <cell r="T69">
            <v>0</v>
          </cell>
          <cell r="U69" t="str">
            <v>P</v>
          </cell>
          <cell r="V69" t="str">
            <v>1659375673</v>
          </cell>
          <cell r="W69">
            <v>360096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A70" t="str">
            <v>5569406</v>
          </cell>
          <cell r="B70" t="str">
            <v>East Ohio Regional Hospital</v>
          </cell>
          <cell r="C70">
            <v>1</v>
          </cell>
          <cell r="D70"/>
          <cell r="E70" t="str">
            <v>Belmont</v>
          </cell>
          <cell r="F70" t="str">
            <v xml:space="preserve"> </v>
          </cell>
          <cell r="G70">
            <v>0</v>
          </cell>
          <cell r="H70">
            <v>0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</v>
          </cell>
          <cell r="Q70" t="str">
            <v>Martins Ferry</v>
          </cell>
          <cell r="R70" t="str">
            <v>Acute</v>
          </cell>
          <cell r="S70" t="str">
            <v>Urban</v>
          </cell>
          <cell r="T70">
            <v>0</v>
          </cell>
          <cell r="U70">
            <v>0</v>
          </cell>
          <cell r="V70" t="str">
            <v>1396707907</v>
          </cell>
          <cell r="W70">
            <v>360080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A71" t="str">
            <v>2600751</v>
          </cell>
          <cell r="B71" t="str">
            <v>Edwin Shaw Hospital</v>
          </cell>
          <cell r="C71">
            <v>0</v>
          </cell>
          <cell r="D71"/>
          <cell r="E71" t="str">
            <v>Summit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Akron</v>
          </cell>
          <cell r="R71" t="str">
            <v>Speciality/Rehab</v>
          </cell>
          <cell r="S71" t="str">
            <v>DRG-E</v>
          </cell>
          <cell r="T71">
            <v>0</v>
          </cell>
          <cell r="U71">
            <v>0</v>
          </cell>
          <cell r="V71" t="str">
            <v>1376641068</v>
          </cell>
          <cell r="W71">
            <v>360241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A72" t="str">
            <v>0258760</v>
          </cell>
          <cell r="B72" t="str">
            <v>Edwin Shaw Hospital</v>
          </cell>
          <cell r="C72">
            <v>0</v>
          </cell>
          <cell r="D72"/>
          <cell r="E72" t="str">
            <v>Summit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Akron</v>
          </cell>
          <cell r="R72" t="str">
            <v>Speciality/Rehab</v>
          </cell>
          <cell r="S72" t="str">
            <v>DRG-E</v>
          </cell>
          <cell r="T72">
            <v>0</v>
          </cell>
          <cell r="U72">
            <v>0</v>
          </cell>
          <cell r="V72"/>
          <cell r="W72">
            <v>360241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Sold Now Edwin Shaw 2600751</v>
          </cell>
        </row>
        <row r="73">
          <cell r="A73" t="str">
            <v>3070813</v>
          </cell>
          <cell r="B73" t="str">
            <v>Elmwood at the Springs</v>
          </cell>
          <cell r="C73">
            <v>0</v>
          </cell>
          <cell r="D73">
            <v>0</v>
          </cell>
          <cell r="E73" t="str">
            <v>Sandusky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Green Springs</v>
          </cell>
          <cell r="R73" t="str">
            <v>Speciality/Rehab</v>
          </cell>
          <cell r="S73" t="str">
            <v>DRG-E</v>
          </cell>
          <cell r="T73">
            <v>0</v>
          </cell>
          <cell r="U73">
            <v>0</v>
          </cell>
          <cell r="V73" t="str">
            <v>1003124454</v>
          </cell>
          <cell r="W73">
            <v>362007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A74" t="str">
            <v>2527500</v>
          </cell>
          <cell r="B74" t="str">
            <v>EMH Regional Medical Center</v>
          </cell>
          <cell r="C74">
            <v>5</v>
          </cell>
          <cell r="D74" t="str">
            <v>EMH</v>
          </cell>
          <cell r="E74" t="str">
            <v>Lorain</v>
          </cell>
          <cell r="F74" t="str">
            <v xml:space="preserve"> 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Elyria</v>
          </cell>
          <cell r="R74" t="str">
            <v>Acute</v>
          </cell>
          <cell r="S74" t="str">
            <v>Urban</v>
          </cell>
          <cell r="T74" t="str">
            <v>B</v>
          </cell>
          <cell r="U74" t="str">
            <v>P</v>
          </cell>
          <cell r="V74" t="str">
            <v>1841299039</v>
          </cell>
          <cell r="W74">
            <v>360145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A75" t="str">
            <v>2593420</v>
          </cell>
          <cell r="B75" t="str">
            <v>Euclid Hospital</v>
          </cell>
          <cell r="C75">
            <v>8</v>
          </cell>
          <cell r="D75" t="str">
            <v>CCF</v>
          </cell>
          <cell r="E75" t="str">
            <v>Cuyahoga</v>
          </cell>
          <cell r="F75" t="str">
            <v xml:space="preserve"> </v>
          </cell>
          <cell r="G75">
            <v>0</v>
          </cell>
          <cell r="H75">
            <v>0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Euclid</v>
          </cell>
          <cell r="R75" t="str">
            <v>Acute</v>
          </cell>
          <cell r="S75" t="str">
            <v>Urban</v>
          </cell>
          <cell r="T75">
            <v>0</v>
          </cell>
          <cell r="U75" t="str">
            <v>p</v>
          </cell>
          <cell r="V75" t="str">
            <v>1598719346</v>
          </cell>
          <cell r="W75">
            <v>360082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A76" t="str">
            <v>2877650</v>
          </cell>
          <cell r="B76" t="str">
            <v>Evendale Medical Center LLC</v>
          </cell>
          <cell r="C76" t="str">
            <v>5</v>
          </cell>
          <cell r="D76">
            <v>0</v>
          </cell>
          <cell r="E76" t="str">
            <v>Hamilton</v>
          </cell>
          <cell r="F76" t="str">
            <v xml:space="preserve"> </v>
          </cell>
          <cell r="G76">
            <v>0</v>
          </cell>
          <cell r="H76">
            <v>0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Cincinnati</v>
          </cell>
          <cell r="R76" t="str">
            <v>Acute</v>
          </cell>
          <cell r="S76" t="str">
            <v>Urban</v>
          </cell>
          <cell r="T76">
            <v>0</v>
          </cell>
          <cell r="U76">
            <v>0</v>
          </cell>
          <cell r="V76" t="str">
            <v>1205885803</v>
          </cell>
          <cell r="W76">
            <v>360350</v>
          </cell>
          <cell r="X76">
            <v>29</v>
          </cell>
          <cell r="Y76" t="str">
            <v>01</v>
          </cell>
          <cell r="Z76" t="str">
            <v>001</v>
          </cell>
          <cell r="AA76">
            <v>0</v>
          </cell>
          <cell r="AB76">
            <v>0</v>
          </cell>
          <cell r="AC76" t="str">
            <v>Sold Became TriHealth Evendale 0093233</v>
          </cell>
        </row>
        <row r="77">
          <cell r="A77" t="str">
            <v>4939179</v>
          </cell>
          <cell r="B77" t="str">
            <v>Fairfield Medical Center</v>
          </cell>
          <cell r="C77">
            <v>2</v>
          </cell>
          <cell r="D77"/>
          <cell r="E77" t="str">
            <v>Fairfield</v>
          </cell>
          <cell r="F77" t="str">
            <v xml:space="preserve"> </v>
          </cell>
          <cell r="G77">
            <v>0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Lancaster</v>
          </cell>
          <cell r="R77" t="str">
            <v>Acute</v>
          </cell>
          <cell r="S77" t="str">
            <v>Urban</v>
          </cell>
          <cell r="T77">
            <v>0</v>
          </cell>
          <cell r="U77">
            <v>0</v>
          </cell>
          <cell r="V77" t="str">
            <v>1467433763</v>
          </cell>
          <cell r="W77">
            <v>360072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A78" t="str">
            <v>2633565</v>
          </cell>
          <cell r="B78" t="str">
            <v>Fairview Hospital</v>
          </cell>
          <cell r="C78">
            <v>8</v>
          </cell>
          <cell r="D78" t="str">
            <v>CCF</v>
          </cell>
          <cell r="E78" t="str">
            <v>Cuyahoga</v>
          </cell>
          <cell r="F78" t="str">
            <v xml:space="preserve"> 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Cleveland</v>
          </cell>
          <cell r="R78" t="str">
            <v>Acute</v>
          </cell>
          <cell r="S78" t="str">
            <v>Urban</v>
          </cell>
          <cell r="T78" t="str">
            <v>C</v>
          </cell>
          <cell r="U78" t="str">
            <v>P</v>
          </cell>
          <cell r="V78" t="str">
            <v>1215989611</v>
          </cell>
          <cell r="W78">
            <v>360077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A79" t="str">
            <v>2675403</v>
          </cell>
          <cell r="B79" t="str">
            <v>Fayette County Memorial Hospital</v>
          </cell>
          <cell r="C79">
            <v>11</v>
          </cell>
          <cell r="D79"/>
          <cell r="E79" t="str">
            <v>Fayette</v>
          </cell>
          <cell r="F79" t="str">
            <v xml:space="preserve"> 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2</v>
          </cell>
          <cell r="L79">
            <v>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Washington C.H.</v>
          </cell>
          <cell r="R79" t="str">
            <v>Acute</v>
          </cell>
          <cell r="S79" t="str">
            <v>CAH</v>
          </cell>
          <cell r="T79">
            <v>0</v>
          </cell>
          <cell r="U79">
            <v>0</v>
          </cell>
          <cell r="V79" t="str">
            <v>1508978677</v>
          </cell>
          <cell r="W79">
            <v>361331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Old CCN 360177</v>
          </cell>
        </row>
        <row r="80">
          <cell r="A80" t="str">
            <v>3293725</v>
          </cell>
          <cell r="B80" t="str">
            <v>Firelands Regional Medical Center</v>
          </cell>
          <cell r="C80">
            <v>12</v>
          </cell>
          <cell r="D80" t="str">
            <v>UHP</v>
          </cell>
          <cell r="E80" t="str">
            <v>Erie</v>
          </cell>
          <cell r="F80" t="str">
            <v xml:space="preserve"> </v>
          </cell>
          <cell r="G80">
            <v>0</v>
          </cell>
          <cell r="H80">
            <v>0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 t="str">
            <v>Sandusky</v>
          </cell>
          <cell r="R80" t="str">
            <v>Acute</v>
          </cell>
          <cell r="S80" t="str">
            <v>Urban</v>
          </cell>
          <cell r="T80">
            <v>0</v>
          </cell>
          <cell r="U80">
            <v>0</v>
          </cell>
          <cell r="V80" t="str">
            <v>1801884655</v>
          </cell>
          <cell r="W80">
            <v>360025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A81" t="str">
            <v>2781502</v>
          </cell>
          <cell r="B81" t="str">
            <v>Fisher-Titus Medical Center</v>
          </cell>
          <cell r="C81">
            <v>20</v>
          </cell>
          <cell r="D81" t="str">
            <v>UHP</v>
          </cell>
          <cell r="E81" t="str">
            <v>Huron</v>
          </cell>
          <cell r="F81" t="str">
            <v xml:space="preserve"> 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Norwalk</v>
          </cell>
          <cell r="R81" t="str">
            <v>Acute</v>
          </cell>
          <cell r="S81" t="str">
            <v>Rural</v>
          </cell>
          <cell r="T81">
            <v>0</v>
          </cell>
          <cell r="U81">
            <v>0</v>
          </cell>
          <cell r="V81" t="str">
            <v>1992738959</v>
          </cell>
          <cell r="W81">
            <v>360065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A82" t="str">
            <v>2834339</v>
          </cell>
          <cell r="B82" t="str">
            <v>Flower Hospital</v>
          </cell>
          <cell r="C82">
            <v>10</v>
          </cell>
          <cell r="D82" t="str">
            <v>ProMedica</v>
          </cell>
          <cell r="E82" t="str">
            <v>Lucas</v>
          </cell>
          <cell r="F82" t="str">
            <v xml:space="preserve"> </v>
          </cell>
          <cell r="G82">
            <v>0</v>
          </cell>
          <cell r="H82">
            <v>0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Sylvania</v>
          </cell>
          <cell r="R82" t="str">
            <v>Acute</v>
          </cell>
          <cell r="S82" t="str">
            <v>Urban</v>
          </cell>
          <cell r="T82">
            <v>0</v>
          </cell>
          <cell r="U82" t="str">
            <v>P</v>
          </cell>
          <cell r="V82" t="str">
            <v>1982601456</v>
          </cell>
          <cell r="W82">
            <v>360074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A83" t="str">
            <v>2776965</v>
          </cell>
          <cell r="B83" t="str">
            <v>Focus Healthcare of Ohio</v>
          </cell>
          <cell r="C83">
            <v>0</v>
          </cell>
          <cell r="D83" t="str">
            <v>PSI</v>
          </cell>
          <cell r="E83" t="str">
            <v>Lucas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Maumee</v>
          </cell>
          <cell r="R83" t="str">
            <v>Psych</v>
          </cell>
          <cell r="S83" t="str">
            <v>Psych</v>
          </cell>
          <cell r="T83">
            <v>0</v>
          </cell>
          <cell r="U83">
            <v>0</v>
          </cell>
          <cell r="V83">
            <v>0</v>
          </cell>
          <cell r="W83">
            <v>364036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Sold now Arrowhead</v>
          </cell>
        </row>
        <row r="84">
          <cell r="A84" t="str">
            <v>2875330</v>
          </cell>
          <cell r="B84" t="str">
            <v>Fort Hamilton Hospital</v>
          </cell>
          <cell r="C84">
            <v>5</v>
          </cell>
          <cell r="D84" t="str">
            <v>KHN</v>
          </cell>
          <cell r="E84" t="str">
            <v>Butler</v>
          </cell>
          <cell r="F84" t="str">
            <v xml:space="preserve"> 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Hamilton</v>
          </cell>
          <cell r="R84" t="str">
            <v>Acute</v>
          </cell>
          <cell r="S84" t="str">
            <v>Urban</v>
          </cell>
          <cell r="T84">
            <v>0</v>
          </cell>
          <cell r="U84" t="str">
            <v>P</v>
          </cell>
          <cell r="V84" t="str">
            <v>1104867167</v>
          </cell>
          <cell r="W84">
            <v>360132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A85" t="str">
            <v>2888924</v>
          </cell>
          <cell r="B85" t="str">
            <v>Fostoria Community Hospital</v>
          </cell>
          <cell r="C85">
            <v>11</v>
          </cell>
          <cell r="D85" t="str">
            <v>ProMedica</v>
          </cell>
          <cell r="E85" t="str">
            <v>Hancock</v>
          </cell>
          <cell r="F85" t="str">
            <v xml:space="preserve"> </v>
          </cell>
          <cell r="G85">
            <v>0</v>
          </cell>
          <cell r="H85">
            <v>0</v>
          </cell>
          <cell r="I85">
            <v>0</v>
          </cell>
          <cell r="J85">
            <v>1</v>
          </cell>
          <cell r="K85">
            <v>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Fostoria</v>
          </cell>
          <cell r="R85" t="str">
            <v>Acute</v>
          </cell>
          <cell r="S85" t="str">
            <v>CAH</v>
          </cell>
          <cell r="T85">
            <v>0</v>
          </cell>
          <cell r="U85">
            <v>0</v>
          </cell>
          <cell r="V85" t="str">
            <v>1275533226</v>
          </cell>
          <cell r="W85">
            <v>361318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A86" t="str">
            <v>2077729</v>
          </cell>
          <cell r="B86" t="str">
            <v>Fulton County Health Center</v>
          </cell>
          <cell r="C86">
            <v>10</v>
          </cell>
          <cell r="D86"/>
          <cell r="E86" t="str">
            <v>Fulton</v>
          </cell>
          <cell r="F86" t="str">
            <v xml:space="preserve"> </v>
          </cell>
          <cell r="G86">
            <v>0</v>
          </cell>
          <cell r="H86">
            <v>0</v>
          </cell>
          <cell r="I86">
            <v>1</v>
          </cell>
          <cell r="J86">
            <v>0</v>
          </cell>
          <cell r="K86">
            <v>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Wauseon</v>
          </cell>
          <cell r="R86" t="str">
            <v>Acute</v>
          </cell>
          <cell r="S86" t="str">
            <v>CAH</v>
          </cell>
          <cell r="T86">
            <v>0</v>
          </cell>
          <cell r="U86" t="str">
            <v>P</v>
          </cell>
          <cell r="V86" t="str">
            <v>1548279714</v>
          </cell>
          <cell r="W86">
            <v>361333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Old CCN 360069</v>
          </cell>
        </row>
        <row r="87">
          <cell r="A87" t="str">
            <v>3031507</v>
          </cell>
          <cell r="B87" t="str">
            <v>Galion Community Hospital</v>
          </cell>
          <cell r="C87">
            <v>3</v>
          </cell>
          <cell r="D87" t="str">
            <v>OH Affil</v>
          </cell>
          <cell r="E87" t="str">
            <v>Crawford</v>
          </cell>
          <cell r="F87" t="str">
            <v xml:space="preserve"> </v>
          </cell>
          <cell r="G87">
            <v>0</v>
          </cell>
          <cell r="H87">
            <v>0</v>
          </cell>
          <cell r="I87">
            <v>0</v>
          </cell>
          <cell r="J87">
            <v>1</v>
          </cell>
          <cell r="K87">
            <v>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Galion</v>
          </cell>
          <cell r="R87" t="str">
            <v>Acute</v>
          </cell>
          <cell r="S87" t="str">
            <v>CAH</v>
          </cell>
          <cell r="T87">
            <v>0</v>
          </cell>
          <cell r="U87">
            <v>0</v>
          </cell>
          <cell r="V87" t="str">
            <v>1215907522</v>
          </cell>
          <cell r="W87">
            <v>361325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Old CCN 360194</v>
          </cell>
        </row>
        <row r="88">
          <cell r="A88" t="str">
            <v>0364430</v>
          </cell>
          <cell r="B88" t="str">
            <v>Genesis Healthcare System</v>
          </cell>
          <cell r="C88">
            <v>2</v>
          </cell>
          <cell r="D88" t="str">
            <v>OH Affil</v>
          </cell>
          <cell r="E88" t="str">
            <v>Muskingum</v>
          </cell>
          <cell r="F88" t="str">
            <v xml:space="preserve"> 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3</v>
          </cell>
          <cell r="Q88" t="str">
            <v>Zanesville</v>
          </cell>
          <cell r="R88" t="str">
            <v>Acute</v>
          </cell>
          <cell r="S88" t="str">
            <v>Rural</v>
          </cell>
          <cell r="T88">
            <v>0</v>
          </cell>
          <cell r="U88" t="str">
            <v>P</v>
          </cell>
          <cell r="V88" t="str">
            <v>1598868655</v>
          </cell>
          <cell r="W88">
            <v>360039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A89" t="str">
            <v>3293485</v>
          </cell>
          <cell r="B89" t="str">
            <v>Good Samaritan Hospital</v>
          </cell>
          <cell r="C89">
            <v>7</v>
          </cell>
          <cell r="D89" t="str">
            <v>TriHealth</v>
          </cell>
          <cell r="E89" t="str">
            <v>Hamilton</v>
          </cell>
          <cell r="F89" t="str">
            <v xml:space="preserve"> 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Cincinnati</v>
          </cell>
          <cell r="R89" t="str">
            <v>Acute</v>
          </cell>
          <cell r="S89" t="str">
            <v>Urban</v>
          </cell>
          <cell r="T89" t="str">
            <v>C</v>
          </cell>
          <cell r="U89" t="str">
            <v>P</v>
          </cell>
          <cell r="V89" t="str">
            <v>1508835828</v>
          </cell>
          <cell r="W89">
            <v>360134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A90" t="str">
            <v>3293565</v>
          </cell>
          <cell r="B90" t="str">
            <v>Good Samaritan Hospital</v>
          </cell>
          <cell r="C90">
            <v>7</v>
          </cell>
          <cell r="D90" t="str">
            <v>Premier</v>
          </cell>
          <cell r="E90" t="str">
            <v>Montgomery</v>
          </cell>
          <cell r="F90" t="str">
            <v xml:space="preserve"> 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Dayton</v>
          </cell>
          <cell r="R90" t="str">
            <v>Acute</v>
          </cell>
          <cell r="S90" t="str">
            <v>Urban</v>
          </cell>
          <cell r="T90" t="str">
            <v>B</v>
          </cell>
          <cell r="U90">
            <v>0</v>
          </cell>
          <cell r="V90" t="str">
            <v>1952471914</v>
          </cell>
          <cell r="W90">
            <v>360052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A91" t="str">
            <v>3337400</v>
          </cell>
          <cell r="B91" t="str">
            <v>Grace Hospital</v>
          </cell>
          <cell r="C91">
            <v>8</v>
          </cell>
          <cell r="D91"/>
          <cell r="E91" t="str">
            <v>Cuyahoga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Cleveland</v>
          </cell>
          <cell r="R91" t="str">
            <v>Ltach</v>
          </cell>
          <cell r="S91" t="str">
            <v>DRG-E</v>
          </cell>
          <cell r="T91">
            <v>0</v>
          </cell>
          <cell r="U91">
            <v>0</v>
          </cell>
          <cell r="V91" t="str">
            <v>1124117205</v>
          </cell>
          <cell r="W91">
            <v>362015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A92" t="str">
            <v>1373115</v>
          </cell>
          <cell r="B92" t="str">
            <v>Grady Memorial Hospital</v>
          </cell>
          <cell r="C92">
            <v>2</v>
          </cell>
          <cell r="D92" t="str">
            <v>OH</v>
          </cell>
          <cell r="E92" t="str">
            <v>Delaware</v>
          </cell>
          <cell r="F92" t="str">
            <v xml:space="preserve"> 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str">
            <v>Delaware</v>
          </cell>
          <cell r="R92" t="str">
            <v>Acute</v>
          </cell>
          <cell r="S92" t="str">
            <v>Urban</v>
          </cell>
          <cell r="T92">
            <v>0</v>
          </cell>
          <cell r="U92">
            <v>0</v>
          </cell>
          <cell r="V92" t="str">
            <v>1235174327</v>
          </cell>
          <cell r="W92">
            <v>360210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A93" t="str">
            <v>3354525</v>
          </cell>
          <cell r="B93" t="str">
            <v>Grandview Hospital</v>
          </cell>
          <cell r="C93">
            <v>7</v>
          </cell>
          <cell r="D93" t="str">
            <v>KHN</v>
          </cell>
          <cell r="E93" t="str">
            <v>Montgomery</v>
          </cell>
          <cell r="F93" t="str">
            <v xml:space="preserve"> 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Dayton</v>
          </cell>
          <cell r="R93" t="str">
            <v>Acute</v>
          </cell>
          <cell r="S93" t="str">
            <v>Urban</v>
          </cell>
          <cell r="T93" t="str">
            <v>B</v>
          </cell>
          <cell r="U93" t="str">
            <v>P</v>
          </cell>
          <cell r="V93" t="str">
            <v>1053339507</v>
          </cell>
          <cell r="W93">
            <v>360133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A94" t="str">
            <v>3359253</v>
          </cell>
          <cell r="B94" t="str">
            <v>Grant Medical Center</v>
          </cell>
          <cell r="C94">
            <v>2</v>
          </cell>
          <cell r="D94" t="str">
            <v>OH</v>
          </cell>
          <cell r="E94" t="str">
            <v>Franklin</v>
          </cell>
          <cell r="F94" t="str">
            <v xml:space="preserve"> 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Columbus</v>
          </cell>
          <cell r="R94" t="str">
            <v>Acute</v>
          </cell>
          <cell r="S94" t="str">
            <v>Urban</v>
          </cell>
          <cell r="T94" t="str">
            <v>B</v>
          </cell>
          <cell r="U94">
            <v>0</v>
          </cell>
          <cell r="V94" t="str">
            <v>1255377149</v>
          </cell>
          <cell r="W94">
            <v>360017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A95" t="str">
            <v>2316425</v>
          </cell>
          <cell r="B95" t="str">
            <v>Greenbriar Hospital</v>
          </cell>
          <cell r="C95">
            <v>0</v>
          </cell>
          <cell r="D95"/>
          <cell r="E95" t="str">
            <v>Mahoning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Boardman</v>
          </cell>
          <cell r="R95" t="str">
            <v>Speciality/Rehab</v>
          </cell>
          <cell r="S95" t="str">
            <v>DRG-E</v>
          </cell>
          <cell r="T95">
            <v>0</v>
          </cell>
          <cell r="U95">
            <v>0</v>
          </cell>
          <cell r="V95" t="str">
            <v>1023054194</v>
          </cell>
          <cell r="W95">
            <v>363032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Sold</v>
          </cell>
        </row>
        <row r="96">
          <cell r="A96" t="str">
            <v>2876446</v>
          </cell>
          <cell r="B96" t="str">
            <v>Greenbriar Rehabilitation Hospital</v>
          </cell>
          <cell r="C96">
            <v>0</v>
          </cell>
          <cell r="D96"/>
          <cell r="E96" t="str">
            <v>Mahoning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Boardman</v>
          </cell>
          <cell r="R96" t="str">
            <v>Speciality/Rehab</v>
          </cell>
          <cell r="S96" t="str">
            <v>DRG-E</v>
          </cell>
          <cell r="T96">
            <v>0</v>
          </cell>
          <cell r="U96">
            <v>0</v>
          </cell>
          <cell r="V96">
            <v>1972781334</v>
          </cell>
          <cell r="W96">
            <v>363032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A97" t="str">
            <v>3409501</v>
          </cell>
          <cell r="B97" t="str">
            <v>Greene Memorial Hospital, Inc.</v>
          </cell>
          <cell r="C97">
            <v>7</v>
          </cell>
          <cell r="D97" t="str">
            <v>KHN</v>
          </cell>
          <cell r="E97" t="str">
            <v>Greene</v>
          </cell>
          <cell r="F97" t="str">
            <v xml:space="preserve"> 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Xenia</v>
          </cell>
          <cell r="R97" t="str">
            <v>Acute</v>
          </cell>
          <cell r="S97" t="str">
            <v>Urban</v>
          </cell>
          <cell r="T97" t="str">
            <v>B</v>
          </cell>
          <cell r="U97" t="str">
            <v>P</v>
          </cell>
          <cell r="V97" t="str">
            <v>1255317848</v>
          </cell>
          <cell r="W97">
            <v>360026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A98" t="str">
            <v>3412855</v>
          </cell>
          <cell r="B98" t="str">
            <v>Greenfield Area Medical Center</v>
          </cell>
          <cell r="C98">
            <v>11</v>
          </cell>
          <cell r="D98"/>
          <cell r="E98" t="str">
            <v>Highland</v>
          </cell>
          <cell r="F98" t="str">
            <v xml:space="preserve"> </v>
          </cell>
          <cell r="G98">
            <v>0</v>
          </cell>
          <cell r="H98">
            <v>0</v>
          </cell>
          <cell r="I98">
            <v>0</v>
          </cell>
          <cell r="J98">
            <v>1</v>
          </cell>
          <cell r="K98">
            <v>2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3</v>
          </cell>
          <cell r="Q98" t="str">
            <v>Greenfield</v>
          </cell>
          <cell r="R98" t="str">
            <v>Acute</v>
          </cell>
          <cell r="S98" t="str">
            <v>CAH</v>
          </cell>
          <cell r="T98">
            <v>0</v>
          </cell>
          <cell r="U98">
            <v>0</v>
          </cell>
          <cell r="V98" t="str">
            <v>1215960901</v>
          </cell>
          <cell r="W98">
            <v>361304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 t="str">
            <v>5430662</v>
          </cell>
          <cell r="B99" t="str">
            <v>H B Magruder Memorial Hospital</v>
          </cell>
          <cell r="C99">
            <v>12</v>
          </cell>
          <cell r="D99"/>
          <cell r="E99" t="str">
            <v>Ottowa</v>
          </cell>
          <cell r="F99" t="str">
            <v xml:space="preserve"> 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2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Port Clinton</v>
          </cell>
          <cell r="R99" t="str">
            <v>Acute</v>
          </cell>
          <cell r="S99" t="str">
            <v>CAH</v>
          </cell>
          <cell r="T99">
            <v>0</v>
          </cell>
          <cell r="U99">
            <v>0</v>
          </cell>
          <cell r="V99" t="str">
            <v>1922079532</v>
          </cell>
          <cell r="W99">
            <v>361314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A100" t="str">
            <v>3653756</v>
          </cell>
          <cell r="B100" t="str">
            <v>Hardin Memorial Hospital</v>
          </cell>
          <cell r="C100">
            <v>2</v>
          </cell>
          <cell r="D100" t="str">
            <v>OH</v>
          </cell>
          <cell r="E100" t="str">
            <v>Hardin</v>
          </cell>
          <cell r="F100" t="str">
            <v xml:space="preserve"> 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>
            <v>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Kenton</v>
          </cell>
          <cell r="R100" t="str">
            <v>Acute</v>
          </cell>
          <cell r="S100" t="str">
            <v>CAH</v>
          </cell>
          <cell r="T100">
            <v>0</v>
          </cell>
          <cell r="U100">
            <v>0</v>
          </cell>
          <cell r="V100" t="str">
            <v>1437181518</v>
          </cell>
          <cell r="W100">
            <v>361315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A101" t="str">
            <v>0135099</v>
          </cell>
          <cell r="B101" t="str">
            <v>Harrison Community Hospital</v>
          </cell>
          <cell r="C101">
            <v>11</v>
          </cell>
          <cell r="D101"/>
          <cell r="E101" t="str">
            <v>Harrison</v>
          </cell>
          <cell r="F101" t="str">
            <v xml:space="preserve"> </v>
          </cell>
          <cell r="G101">
            <v>0</v>
          </cell>
          <cell r="H101">
            <v>0</v>
          </cell>
          <cell r="I101">
            <v>0</v>
          </cell>
          <cell r="J101">
            <v>1</v>
          </cell>
          <cell r="K101">
            <v>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3</v>
          </cell>
          <cell r="Q101" t="str">
            <v>Cadiz</v>
          </cell>
          <cell r="R101" t="str">
            <v>Acute</v>
          </cell>
          <cell r="S101" t="str">
            <v>CAH</v>
          </cell>
          <cell r="T101">
            <v>0</v>
          </cell>
          <cell r="U101">
            <v>0</v>
          </cell>
          <cell r="V101" t="str">
            <v>1134151137</v>
          </cell>
          <cell r="W101">
            <v>361311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A102" t="str">
            <v>0076465</v>
          </cell>
          <cell r="B102" t="str">
            <v>Haven Behavioral Senior Care of Dayton</v>
          </cell>
          <cell r="C102" t="str">
            <v>7</v>
          </cell>
          <cell r="D102">
            <v>0</v>
          </cell>
          <cell r="E102" t="str">
            <v>Montgomery</v>
          </cell>
          <cell r="F102">
            <v>0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Dayton</v>
          </cell>
          <cell r="R102" t="str">
            <v>Psych</v>
          </cell>
          <cell r="S102" t="str">
            <v>Psych</v>
          </cell>
          <cell r="T102">
            <v>0</v>
          </cell>
          <cell r="U102" t="str">
            <v>P</v>
          </cell>
          <cell r="V102" t="str">
            <v>1831460229</v>
          </cell>
          <cell r="W102">
            <v>364048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A103" t="str">
            <v>0061717</v>
          </cell>
          <cell r="B103" t="str">
            <v>HealthSouth Rehab at Drake</v>
          </cell>
          <cell r="C103">
            <v>0</v>
          </cell>
          <cell r="D103">
            <v>0</v>
          </cell>
          <cell r="E103" t="str">
            <v>Hamilton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Cincinnati</v>
          </cell>
          <cell r="R103" t="str">
            <v>Speciality/Rehab</v>
          </cell>
          <cell r="S103" t="str">
            <v>DRG-E</v>
          </cell>
          <cell r="T103">
            <v>0</v>
          </cell>
          <cell r="U103">
            <v>0</v>
          </cell>
          <cell r="V103">
            <v>1538440904</v>
          </cell>
          <cell r="W103">
            <v>363034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New</v>
          </cell>
        </row>
        <row r="104">
          <cell r="A104" t="str">
            <v>0052364</v>
          </cell>
          <cell r="B104" t="str">
            <v>Heather Hill Care Community</v>
          </cell>
          <cell r="C104">
            <v>0</v>
          </cell>
          <cell r="D104">
            <v>0</v>
          </cell>
          <cell r="E104" t="str">
            <v>Geauga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Chardon</v>
          </cell>
          <cell r="R104" t="str">
            <v>Speciality/Rehab</v>
          </cell>
          <cell r="S104" t="str">
            <v>DRG-E</v>
          </cell>
          <cell r="T104">
            <v>0</v>
          </cell>
          <cell r="U104">
            <v>0</v>
          </cell>
          <cell r="V104" t="str">
            <v>1720386253</v>
          </cell>
          <cell r="W104">
            <v>362014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A105" t="str">
            <v>3822751</v>
          </cell>
          <cell r="B105" t="str">
            <v>Henry County Hospital</v>
          </cell>
          <cell r="C105">
            <v>11</v>
          </cell>
          <cell r="D105"/>
          <cell r="E105" t="str">
            <v>Henry</v>
          </cell>
          <cell r="F105" t="str">
            <v xml:space="preserve"> </v>
          </cell>
          <cell r="G105">
            <v>0</v>
          </cell>
          <cell r="H105">
            <v>0</v>
          </cell>
          <cell r="I105">
            <v>0</v>
          </cell>
          <cell r="J105">
            <v>1</v>
          </cell>
          <cell r="K105">
            <v>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Napoleon</v>
          </cell>
          <cell r="R105" t="str">
            <v>Acute</v>
          </cell>
          <cell r="S105" t="str">
            <v>CAH</v>
          </cell>
          <cell r="T105">
            <v>0</v>
          </cell>
          <cell r="U105" t="str">
            <v>P</v>
          </cell>
          <cell r="V105" t="str">
            <v>1407880909</v>
          </cell>
          <cell r="W105">
            <v>361309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A106" t="str">
            <v>3922778</v>
          </cell>
          <cell r="B106" t="str">
            <v>Highland District Hospital</v>
          </cell>
          <cell r="C106">
            <v>11</v>
          </cell>
          <cell r="D106"/>
          <cell r="E106" t="str">
            <v>Highland</v>
          </cell>
          <cell r="F106" t="str">
            <v xml:space="preserve"> </v>
          </cell>
          <cell r="G106">
            <v>0</v>
          </cell>
          <cell r="H106">
            <v>0</v>
          </cell>
          <cell r="I106">
            <v>0</v>
          </cell>
          <cell r="J106">
            <v>1</v>
          </cell>
          <cell r="K106">
            <v>2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3</v>
          </cell>
          <cell r="Q106" t="str">
            <v>Hillsboro</v>
          </cell>
          <cell r="R106" t="str">
            <v>Acute</v>
          </cell>
          <cell r="S106" t="str">
            <v>CAH</v>
          </cell>
          <cell r="T106">
            <v>0</v>
          </cell>
          <cell r="U106">
            <v>0</v>
          </cell>
          <cell r="V106" t="str">
            <v>1225053119</v>
          </cell>
          <cell r="W106">
            <v>361332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Old CCN 360142</v>
          </cell>
        </row>
        <row r="107">
          <cell r="A107" t="str">
            <v>0089998</v>
          </cell>
          <cell r="B107" t="str">
            <v>Hillcrest Hospital</v>
          </cell>
          <cell r="C107">
            <v>8</v>
          </cell>
          <cell r="D107" t="str">
            <v>CCF</v>
          </cell>
          <cell r="E107" t="str">
            <v>Cuyahoga</v>
          </cell>
          <cell r="F107" t="str">
            <v xml:space="preserve"> 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 t="str">
            <v>Mayfield Heights</v>
          </cell>
          <cell r="R107" t="str">
            <v>Acute</v>
          </cell>
          <cell r="S107" t="str">
            <v>Urban</v>
          </cell>
          <cell r="T107" t="str">
            <v>B</v>
          </cell>
          <cell r="U107">
            <v>0</v>
          </cell>
          <cell r="V107" t="str">
            <v>1902858152</v>
          </cell>
          <cell r="W107">
            <v>360230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A108" t="str">
            <v>3944816</v>
          </cell>
          <cell r="B108" t="str">
            <v>Hillside Rehabilitation Hospital</v>
          </cell>
          <cell r="C108">
            <v>0</v>
          </cell>
          <cell r="D108" t="str">
            <v>Forum</v>
          </cell>
          <cell r="E108" t="str">
            <v>Trumbull</v>
          </cell>
          <cell r="F108">
            <v>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Warren</v>
          </cell>
          <cell r="R108" t="str">
            <v>Speciality/Rehab</v>
          </cell>
          <cell r="S108" t="str">
            <v>DRG-E</v>
          </cell>
          <cell r="T108">
            <v>0</v>
          </cell>
          <cell r="U108">
            <v>0</v>
          </cell>
          <cell r="V108" t="str">
            <v>1629010251</v>
          </cell>
          <cell r="W108">
            <v>363026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Sold now Hillside 3126414</v>
          </cell>
        </row>
        <row r="109">
          <cell r="A109" t="str">
            <v>3126414</v>
          </cell>
          <cell r="B109" t="str">
            <v>Hillside Rehabilitation Hospital</v>
          </cell>
          <cell r="C109">
            <v>0</v>
          </cell>
          <cell r="D109" t="str">
            <v>VCH</v>
          </cell>
          <cell r="E109" t="str">
            <v>Trumbull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Warren</v>
          </cell>
          <cell r="R109" t="str">
            <v>Speciality/Rehab</v>
          </cell>
          <cell r="S109" t="str">
            <v>DRG-E</v>
          </cell>
          <cell r="T109">
            <v>0</v>
          </cell>
          <cell r="U109">
            <v>0</v>
          </cell>
          <cell r="V109" t="str">
            <v>1861708836</v>
          </cell>
          <cell r="W109">
            <v>363026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A110" t="str">
            <v>3978503</v>
          </cell>
          <cell r="B110" t="str">
            <v>Hocking Valley Community Hospital</v>
          </cell>
          <cell r="C110">
            <v>12</v>
          </cell>
          <cell r="D110" t="str">
            <v>OH Affil</v>
          </cell>
          <cell r="E110" t="str">
            <v>Hocking</v>
          </cell>
          <cell r="F110" t="str">
            <v xml:space="preserve"> </v>
          </cell>
          <cell r="G110">
            <v>0</v>
          </cell>
          <cell r="H110">
            <v>0</v>
          </cell>
          <cell r="I110">
            <v>0</v>
          </cell>
          <cell r="J110">
            <v>1</v>
          </cell>
          <cell r="K110">
            <v>2</v>
          </cell>
          <cell r="L110">
            <v>2</v>
          </cell>
          <cell r="M110">
            <v>0</v>
          </cell>
          <cell r="N110">
            <v>0</v>
          </cell>
          <cell r="O110">
            <v>0</v>
          </cell>
          <cell r="P110">
            <v>3</v>
          </cell>
          <cell r="Q110" t="str">
            <v>Logan</v>
          </cell>
          <cell r="R110" t="str">
            <v>Acute</v>
          </cell>
          <cell r="S110" t="str">
            <v>CAH</v>
          </cell>
          <cell r="T110">
            <v>0</v>
          </cell>
          <cell r="U110" t="str">
            <v>P</v>
          </cell>
          <cell r="V110" t="str">
            <v>1295840007</v>
          </cell>
          <cell r="W110">
            <v>361330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Old CCN 360106</v>
          </cell>
        </row>
        <row r="111">
          <cell r="A111" t="str">
            <v>4046562</v>
          </cell>
          <cell r="B111" t="str">
            <v>Holzer Medical Center</v>
          </cell>
          <cell r="C111">
            <v>20</v>
          </cell>
          <cell r="D111" t="str">
            <v>Holzer</v>
          </cell>
          <cell r="E111" t="str">
            <v>Gallia</v>
          </cell>
          <cell r="F111" t="str">
            <v xml:space="preserve"> </v>
          </cell>
          <cell r="G111">
            <v>0</v>
          </cell>
          <cell r="H111">
            <v>0</v>
          </cell>
          <cell r="I111">
            <v>0</v>
          </cell>
          <cell r="J111">
            <v>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3</v>
          </cell>
          <cell r="Q111" t="str">
            <v>Gallipolis</v>
          </cell>
          <cell r="R111" t="str">
            <v>Acute</v>
          </cell>
          <cell r="S111" t="str">
            <v>Rural</v>
          </cell>
          <cell r="T111" t="str">
            <v>B</v>
          </cell>
          <cell r="U111">
            <v>0</v>
          </cell>
          <cell r="V111" t="str">
            <v>1942256888</v>
          </cell>
          <cell r="W111">
            <v>360054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A112" t="str">
            <v>2224195</v>
          </cell>
          <cell r="B112" t="str">
            <v>Holzer Medical Center - Jackson</v>
          </cell>
          <cell r="C112">
            <v>11</v>
          </cell>
          <cell r="D112" t="str">
            <v>Holzer</v>
          </cell>
          <cell r="E112" t="str">
            <v>Jackson</v>
          </cell>
          <cell r="F112" t="str">
            <v xml:space="preserve"> </v>
          </cell>
          <cell r="G112">
            <v>0</v>
          </cell>
          <cell r="H112">
            <v>0</v>
          </cell>
          <cell r="I112">
            <v>0</v>
          </cell>
          <cell r="J112">
            <v>1</v>
          </cell>
          <cell r="K112">
            <v>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3</v>
          </cell>
          <cell r="Q112" t="str">
            <v>Jackson</v>
          </cell>
          <cell r="R112" t="str">
            <v>Acute</v>
          </cell>
          <cell r="S112" t="str">
            <v>CAH</v>
          </cell>
          <cell r="T112">
            <v>0</v>
          </cell>
          <cell r="U112">
            <v>0</v>
          </cell>
          <cell r="V112" t="str">
            <v>1669410940</v>
          </cell>
          <cell r="W112">
            <v>361320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Old CCN 360257</v>
          </cell>
        </row>
        <row r="113">
          <cell r="A113" t="str">
            <v>4195517</v>
          </cell>
          <cell r="B113" t="str">
            <v>Huron Hospital</v>
          </cell>
          <cell r="C113">
            <v>8</v>
          </cell>
          <cell r="D113" t="str">
            <v>CCF</v>
          </cell>
          <cell r="E113" t="str">
            <v>Cuyahoga</v>
          </cell>
          <cell r="F113" t="str">
            <v xml:space="preserve"> 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East Cleveland</v>
          </cell>
          <cell r="R113" t="str">
            <v>Acute</v>
          </cell>
          <cell r="S113" t="str">
            <v>Urban</v>
          </cell>
          <cell r="T113">
            <v>0</v>
          </cell>
          <cell r="U113" t="str">
            <v>P</v>
          </cell>
          <cell r="V113" t="str">
            <v>1386696847</v>
          </cell>
          <cell r="W113">
            <v>360101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 t="str">
            <v>2381177</v>
          </cell>
          <cell r="B114" t="str">
            <v>Institute for Orthopedic Surgery</v>
          </cell>
          <cell r="C114">
            <v>3</v>
          </cell>
          <cell r="D114"/>
          <cell r="E114" t="str">
            <v>Allen</v>
          </cell>
          <cell r="F114" t="str">
            <v xml:space="preserve"> 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Lima</v>
          </cell>
          <cell r="R114" t="str">
            <v>Acute</v>
          </cell>
          <cell r="S114" t="str">
            <v>Urban</v>
          </cell>
          <cell r="T114">
            <v>0</v>
          </cell>
          <cell r="U114">
            <v>0</v>
          </cell>
          <cell r="V114" t="str">
            <v>1952385221</v>
          </cell>
          <cell r="W114">
            <v>360263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A115" t="str">
            <v>4366805</v>
          </cell>
          <cell r="B115" t="str">
            <v>Jewish Hospital</v>
          </cell>
          <cell r="C115">
            <v>7</v>
          </cell>
          <cell r="D115" t="str">
            <v>HA</v>
          </cell>
          <cell r="E115" t="str">
            <v>Hamilton</v>
          </cell>
          <cell r="F115" t="str">
            <v xml:space="preserve"> 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Cincinnati</v>
          </cell>
          <cell r="R115" t="str">
            <v>Acute</v>
          </cell>
          <cell r="S115" t="str">
            <v>Urban</v>
          </cell>
          <cell r="T115">
            <v>0</v>
          </cell>
          <cell r="U115">
            <v>0</v>
          </cell>
          <cell r="V115" t="str">
            <v>1972544856</v>
          </cell>
          <cell r="W115">
            <v>360016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Sold Now Jewish LLC</v>
          </cell>
        </row>
        <row r="116">
          <cell r="A116" t="str">
            <v>3024819</v>
          </cell>
          <cell r="B116" t="str">
            <v>Jewish Hospital, LLC</v>
          </cell>
          <cell r="C116">
            <v>7</v>
          </cell>
          <cell r="D116" t="str">
            <v>CHCP</v>
          </cell>
          <cell r="E116" t="str">
            <v>Hamilton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Cincinnati</v>
          </cell>
          <cell r="R116" t="str">
            <v>Acute</v>
          </cell>
          <cell r="S116" t="str">
            <v>Urban</v>
          </cell>
          <cell r="T116">
            <v>0</v>
          </cell>
          <cell r="U116">
            <v>0</v>
          </cell>
          <cell r="V116" t="str">
            <v>1336478163</v>
          </cell>
          <cell r="W116">
            <v>360016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A117" t="str">
            <v>4434508</v>
          </cell>
          <cell r="B117" t="str">
            <v>Joint Township District Memorial Ho</v>
          </cell>
          <cell r="C117">
            <v>3</v>
          </cell>
          <cell r="D117"/>
          <cell r="E117" t="str">
            <v>Auglaize</v>
          </cell>
          <cell r="F117" t="str">
            <v xml:space="preserve"> </v>
          </cell>
          <cell r="G117">
            <v>0</v>
          </cell>
          <cell r="H117">
            <v>0</v>
          </cell>
          <cell r="I117">
            <v>0</v>
          </cell>
          <cell r="J117">
            <v>1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>St. Mary's</v>
          </cell>
          <cell r="R117" t="str">
            <v>Acute</v>
          </cell>
          <cell r="S117" t="str">
            <v>Rural</v>
          </cell>
          <cell r="T117">
            <v>0</v>
          </cell>
          <cell r="U117">
            <v>0</v>
          </cell>
          <cell r="V117" t="str">
            <v>1639133002</v>
          </cell>
          <cell r="W117">
            <v>360032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A118" t="str">
            <v>4666259</v>
          </cell>
          <cell r="B118" t="str">
            <v>Kettering Memorial Hospital</v>
          </cell>
          <cell r="C118">
            <v>7</v>
          </cell>
          <cell r="D118" t="str">
            <v>KHN</v>
          </cell>
          <cell r="E118" t="str">
            <v>Montgomery</v>
          </cell>
          <cell r="F118" t="str">
            <v xml:space="preserve"> 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Kettering</v>
          </cell>
          <cell r="R118" t="str">
            <v>Acute</v>
          </cell>
          <cell r="S118" t="str">
            <v>Urban</v>
          </cell>
          <cell r="T118" t="str">
            <v>B</v>
          </cell>
          <cell r="U118">
            <v>0</v>
          </cell>
          <cell r="V118" t="str">
            <v>1043233984</v>
          </cell>
          <cell r="W118">
            <v>360079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A119" t="str">
            <v>2554150</v>
          </cell>
          <cell r="B119" t="str">
            <v>Kindred Hospita East (Dayton)</v>
          </cell>
          <cell r="C119">
            <v>7</v>
          </cell>
          <cell r="D119"/>
          <cell r="E119" t="str">
            <v>Montgomery</v>
          </cell>
          <cell r="F119">
            <v>0</v>
          </cell>
          <cell r="G119">
            <v>0</v>
          </cell>
          <cell r="H119">
            <v>0</v>
          </cell>
          <cell r="I119">
            <v>1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Dayton</v>
          </cell>
          <cell r="R119" t="str">
            <v>Acute</v>
          </cell>
          <cell r="S119" t="str">
            <v>Urban</v>
          </cell>
          <cell r="T119">
            <v>0</v>
          </cell>
          <cell r="U119">
            <v>0</v>
          </cell>
          <cell r="V119"/>
          <cell r="W119">
            <v>360268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Became LTAC</v>
          </cell>
        </row>
        <row r="120">
          <cell r="A120" t="str">
            <v>2563695</v>
          </cell>
          <cell r="B120" t="str">
            <v>Kindred Hospital - Dayton</v>
          </cell>
          <cell r="C120">
            <v>0</v>
          </cell>
          <cell r="D120" t="str">
            <v>Kindred</v>
          </cell>
          <cell r="E120" t="str">
            <v>Montgomery</v>
          </cell>
          <cell r="F120">
            <v>1</v>
          </cell>
          <cell r="P120">
            <v>0</v>
          </cell>
          <cell r="Q120" t="str">
            <v>Dayton</v>
          </cell>
          <cell r="R120" t="str">
            <v>Ltach</v>
          </cell>
          <cell r="S120" t="str">
            <v>DRG-E</v>
          </cell>
          <cell r="T120">
            <v>0</v>
          </cell>
          <cell r="U120">
            <v>0</v>
          </cell>
          <cell r="V120" t="str">
            <v>1447320676</v>
          </cell>
          <cell r="W120">
            <v>362033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A121" t="str">
            <v>2420606</v>
          </cell>
          <cell r="B121" t="str">
            <v>Kindred Hospital of Cleveland</v>
          </cell>
          <cell r="C121">
            <v>0</v>
          </cell>
          <cell r="D121" t="str">
            <v>Kindred</v>
          </cell>
          <cell r="E121" t="str">
            <v>Cuyahoga</v>
          </cell>
          <cell r="F121">
            <v>1</v>
          </cell>
          <cell r="G121">
            <v>0</v>
          </cell>
          <cell r="H121">
            <v>0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Cleveland</v>
          </cell>
          <cell r="R121" t="str">
            <v>Ltach</v>
          </cell>
          <cell r="S121" t="str">
            <v>DRG-E</v>
          </cell>
          <cell r="T121">
            <v>0</v>
          </cell>
          <cell r="U121">
            <v>0</v>
          </cell>
          <cell r="V121" t="str">
            <v>1114005659</v>
          </cell>
          <cell r="W121">
            <v>362026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 t="str">
            <v>0085120</v>
          </cell>
          <cell r="B122" t="str">
            <v>King's Daughters Medical Center - Ohio</v>
          </cell>
          <cell r="C122" t="str">
            <v>11</v>
          </cell>
          <cell r="D122">
            <v>0</v>
          </cell>
          <cell r="E122" t="str">
            <v>Scioto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Portsmouth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 t="str">
            <v>0362129</v>
          </cell>
          <cell r="B123" t="str">
            <v>Knox Community Hospital</v>
          </cell>
          <cell r="C123">
            <v>12</v>
          </cell>
          <cell r="D123" t="str">
            <v>OH Affil</v>
          </cell>
          <cell r="E123" t="str">
            <v>Knox</v>
          </cell>
          <cell r="F123" t="str">
            <v xml:space="preserve"> 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Mt. Vernon</v>
          </cell>
          <cell r="R123" t="str">
            <v>Acute</v>
          </cell>
          <cell r="S123" t="str">
            <v>Rural</v>
          </cell>
          <cell r="T123">
            <v>0</v>
          </cell>
          <cell r="U123" t="str">
            <v>P</v>
          </cell>
          <cell r="V123" t="str">
            <v>1295761963</v>
          </cell>
          <cell r="W123">
            <v>360040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A124" t="str">
            <v>4922507</v>
          </cell>
          <cell r="B124" t="str">
            <v>Lake Hospital System, Inc.</v>
          </cell>
          <cell r="C124">
            <v>8</v>
          </cell>
          <cell r="D124"/>
          <cell r="E124" t="str">
            <v>Lake</v>
          </cell>
          <cell r="F124" t="str">
            <v xml:space="preserve"> </v>
          </cell>
          <cell r="G124">
            <v>0</v>
          </cell>
          <cell r="H124">
            <v>0</v>
          </cell>
          <cell r="I124">
            <v>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>Painesville</v>
          </cell>
          <cell r="R124" t="str">
            <v>Acute</v>
          </cell>
          <cell r="S124" t="str">
            <v>Urban</v>
          </cell>
          <cell r="T124">
            <v>0</v>
          </cell>
          <cell r="U124">
            <v>0</v>
          </cell>
          <cell r="V124" t="str">
            <v>1972689172</v>
          </cell>
          <cell r="W124">
            <v>360098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A125" t="str">
            <v>4923882</v>
          </cell>
          <cell r="B125" t="str">
            <v>Lakewood Hospital</v>
          </cell>
          <cell r="C125">
            <v>8</v>
          </cell>
          <cell r="D125" t="str">
            <v>CCF</v>
          </cell>
          <cell r="E125" t="str">
            <v>Cuyahoga</v>
          </cell>
          <cell r="F125" t="str">
            <v xml:space="preserve"> </v>
          </cell>
          <cell r="G125">
            <v>0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Lakewood</v>
          </cell>
          <cell r="R125" t="str">
            <v>Acute</v>
          </cell>
          <cell r="S125" t="str">
            <v>Urban</v>
          </cell>
          <cell r="T125">
            <v>0</v>
          </cell>
          <cell r="U125" t="str">
            <v>P</v>
          </cell>
          <cell r="V125" t="str">
            <v>1447203989</v>
          </cell>
          <cell r="W125">
            <v>360212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A126" t="str">
            <v>2006699</v>
          </cell>
          <cell r="B126" t="str">
            <v>Laurelwood Hospital</v>
          </cell>
          <cell r="C126">
            <v>0</v>
          </cell>
          <cell r="D126" t="str">
            <v>PSI</v>
          </cell>
          <cell r="E126" t="str">
            <v>Lake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Willoughby</v>
          </cell>
          <cell r="R126" t="str">
            <v>Psych</v>
          </cell>
          <cell r="S126" t="str">
            <v>Psych</v>
          </cell>
          <cell r="T126">
            <v>0</v>
          </cell>
          <cell r="U126">
            <v>0</v>
          </cell>
          <cell r="V126" t="str">
            <v>1386653541</v>
          </cell>
          <cell r="W126">
            <v>364029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A127" t="str">
            <v>5172389</v>
          </cell>
          <cell r="B127" t="str">
            <v>Licking Memorial Hospital</v>
          </cell>
          <cell r="C127">
            <v>2</v>
          </cell>
          <cell r="D127"/>
          <cell r="E127" t="str">
            <v>Licking</v>
          </cell>
          <cell r="F127" t="str">
            <v xml:space="preserve"> 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 t="str">
            <v>Newark</v>
          </cell>
          <cell r="R127" t="str">
            <v>Acute</v>
          </cell>
          <cell r="S127" t="str">
            <v>Urban</v>
          </cell>
          <cell r="T127" t="str">
            <v>B</v>
          </cell>
          <cell r="U127">
            <v>0</v>
          </cell>
          <cell r="V127" t="str">
            <v>1568446755</v>
          </cell>
          <cell r="W127">
            <v>360218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A128" t="str">
            <v>2279207</v>
          </cell>
          <cell r="B128" t="str">
            <v>Life Care Hospital of Dayton</v>
          </cell>
          <cell r="C128">
            <v>0</v>
          </cell>
          <cell r="D128"/>
          <cell r="E128" t="str">
            <v>Montgomery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Miamisburg</v>
          </cell>
          <cell r="R128" t="str">
            <v>Ltach</v>
          </cell>
          <cell r="S128" t="str">
            <v>DRG-E</v>
          </cell>
          <cell r="T128">
            <v>0</v>
          </cell>
          <cell r="U128">
            <v>0</v>
          </cell>
          <cell r="V128" t="str">
            <v>1134152234</v>
          </cell>
          <cell r="W128">
            <v>362028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A129" t="str">
            <v>3130785</v>
          </cell>
          <cell r="B129" t="str">
            <v>Life Line Hospital</v>
          </cell>
          <cell r="C129">
            <v>0</v>
          </cell>
          <cell r="D129">
            <v>0</v>
          </cell>
          <cell r="E129" t="str">
            <v>Jefferson</v>
          </cell>
          <cell r="F129">
            <v>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Wintersville</v>
          </cell>
          <cell r="R129" t="str">
            <v>Ltach</v>
          </cell>
          <cell r="S129" t="str">
            <v>DRG-E</v>
          </cell>
          <cell r="T129">
            <v>0</v>
          </cell>
          <cell r="U129">
            <v>0</v>
          </cell>
          <cell r="V129" t="str">
            <v>1548250582</v>
          </cell>
          <cell r="W129">
            <v>362039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A130" t="str">
            <v>3036753</v>
          </cell>
          <cell r="B130" t="str">
            <v>Life Line Hospital</v>
          </cell>
          <cell r="C130">
            <v>1</v>
          </cell>
          <cell r="D130">
            <v>0</v>
          </cell>
          <cell r="E130" t="str">
            <v>Jefferson</v>
          </cell>
          <cell r="F130">
            <v>0</v>
          </cell>
          <cell r="G130">
            <v>0</v>
          </cell>
          <cell r="H130">
            <v>0</v>
          </cell>
          <cell r="I130">
            <v>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Wintersville</v>
          </cell>
          <cell r="R130" t="str">
            <v>Acute</v>
          </cell>
          <cell r="S130" t="str">
            <v>Urban</v>
          </cell>
          <cell r="T130">
            <v>0</v>
          </cell>
          <cell r="U130">
            <v>0</v>
          </cell>
          <cell r="V130" t="str">
            <v>1932335239</v>
          </cell>
          <cell r="W130">
            <v>360357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Became LTAC</v>
          </cell>
        </row>
        <row r="131">
          <cell r="A131" t="str">
            <v>5184518</v>
          </cell>
          <cell r="B131" t="str">
            <v>Lima Memorial Hospital</v>
          </cell>
          <cell r="C131">
            <v>3</v>
          </cell>
          <cell r="D131"/>
          <cell r="E131" t="str">
            <v>Allen</v>
          </cell>
          <cell r="F131" t="str">
            <v xml:space="preserve"> </v>
          </cell>
          <cell r="G131">
            <v>0</v>
          </cell>
          <cell r="H131">
            <v>0</v>
          </cell>
          <cell r="I131">
            <v>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>Lima</v>
          </cell>
          <cell r="R131" t="str">
            <v>Acute</v>
          </cell>
          <cell r="S131" t="str">
            <v>Urban</v>
          </cell>
          <cell r="T131" t="str">
            <v>B</v>
          </cell>
          <cell r="U131">
            <v>0</v>
          </cell>
          <cell r="V131" t="str">
            <v>1336144732</v>
          </cell>
          <cell r="W131">
            <v>360009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A132" t="str">
            <v>2923555</v>
          </cell>
          <cell r="B132" t="str">
            <v>Lincolnway Behavioral Health Hospital</v>
          </cell>
          <cell r="C132">
            <v>1</v>
          </cell>
          <cell r="D132">
            <v>0</v>
          </cell>
          <cell r="E132" t="str">
            <v>Van Wert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Van Wert</v>
          </cell>
          <cell r="R132" t="str">
            <v>Psych</v>
          </cell>
          <cell r="S132" t="str">
            <v>Psych</v>
          </cell>
          <cell r="T132">
            <v>0</v>
          </cell>
          <cell r="U132">
            <v>0</v>
          </cell>
          <cell r="V132">
            <v>0</v>
          </cell>
          <cell r="W132">
            <v>364043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Closed</v>
          </cell>
        </row>
        <row r="133">
          <cell r="A133" t="str">
            <v>2943926</v>
          </cell>
          <cell r="B133" t="str">
            <v>Lindner Center of Hope</v>
          </cell>
          <cell r="C133">
            <v>7</v>
          </cell>
          <cell r="D133">
            <v>0</v>
          </cell>
          <cell r="E133" t="str">
            <v>Warren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Mason</v>
          </cell>
          <cell r="R133" t="str">
            <v>Psych</v>
          </cell>
          <cell r="S133" t="str">
            <v>Psych</v>
          </cell>
          <cell r="T133">
            <v>0</v>
          </cell>
          <cell r="U133">
            <v>0</v>
          </cell>
          <cell r="V133">
            <v>0</v>
          </cell>
          <cell r="W133">
            <v>364044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A134" t="str">
            <v>5243669</v>
          </cell>
          <cell r="B134" t="str">
            <v>Lodi Community Hospital</v>
          </cell>
          <cell r="C134">
            <v>8</v>
          </cell>
          <cell r="D134" t="str">
            <v>Akron G</v>
          </cell>
          <cell r="E134" t="str">
            <v>Medina</v>
          </cell>
          <cell r="F134" t="str">
            <v xml:space="preserve"> </v>
          </cell>
          <cell r="G134">
            <v>0</v>
          </cell>
          <cell r="H134">
            <v>0</v>
          </cell>
          <cell r="I134">
            <v>1</v>
          </cell>
          <cell r="J134">
            <v>0</v>
          </cell>
          <cell r="K134">
            <v>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 t="str">
            <v>Lodi</v>
          </cell>
          <cell r="R134" t="str">
            <v>Acute</v>
          </cell>
          <cell r="S134" t="str">
            <v>CAH</v>
          </cell>
          <cell r="T134">
            <v>0</v>
          </cell>
          <cell r="U134">
            <v>0</v>
          </cell>
          <cell r="V134" t="str">
            <v>1801807870</v>
          </cell>
          <cell r="W134">
            <v>361303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A135" t="str">
            <v>5345406</v>
          </cell>
          <cell r="B135" t="str">
            <v>Lutheran Hospital</v>
          </cell>
          <cell r="C135">
            <v>8</v>
          </cell>
          <cell r="D135" t="str">
            <v>CCF</v>
          </cell>
          <cell r="E135" t="str">
            <v>Cuyahoga</v>
          </cell>
          <cell r="F135" t="str">
            <v xml:space="preserve"> 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Cleveland</v>
          </cell>
          <cell r="R135" t="str">
            <v>Acute</v>
          </cell>
          <cell r="S135" t="str">
            <v>Urban</v>
          </cell>
          <cell r="T135">
            <v>0</v>
          </cell>
          <cell r="U135" t="str">
            <v>P</v>
          </cell>
          <cell r="V135" t="str">
            <v>1194763045</v>
          </cell>
          <cell r="W135">
            <v>360087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A136" t="str">
            <v>5417178</v>
          </cell>
          <cell r="B136" t="str">
            <v>Madison County Hospital</v>
          </cell>
          <cell r="C136">
            <v>2</v>
          </cell>
          <cell r="D136"/>
          <cell r="E136" t="str">
            <v>Madison</v>
          </cell>
          <cell r="F136" t="str">
            <v xml:space="preserve"> 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London</v>
          </cell>
          <cell r="R136" t="str">
            <v>Acute</v>
          </cell>
          <cell r="S136" t="str">
            <v>Urban</v>
          </cell>
          <cell r="T136">
            <v>0</v>
          </cell>
          <cell r="U136" t="str">
            <v>P</v>
          </cell>
          <cell r="V136" t="str">
            <v>1982710703</v>
          </cell>
          <cell r="W136">
            <v>360189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A137" t="str">
            <v>2142309</v>
          </cell>
          <cell r="B137" t="str">
            <v>Mahoning Valley Hospital</v>
          </cell>
          <cell r="C137">
            <v>0</v>
          </cell>
          <cell r="D137"/>
          <cell r="E137" t="str">
            <v>Mahoning</v>
          </cell>
          <cell r="F137">
            <v>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 t="str">
            <v>Warren</v>
          </cell>
          <cell r="R137" t="str">
            <v>Ltach</v>
          </cell>
          <cell r="S137" t="str">
            <v>DRG-E</v>
          </cell>
          <cell r="T137">
            <v>0</v>
          </cell>
          <cell r="U137">
            <v>0</v>
          </cell>
          <cell r="V137" t="str">
            <v>1164479754</v>
          </cell>
          <cell r="W137">
            <v>362023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Sold Progressive Mahoning</v>
          </cell>
        </row>
        <row r="138">
          <cell r="A138" t="str">
            <v>5511566</v>
          </cell>
          <cell r="B138" t="str">
            <v>Marietta Memorial Hospital</v>
          </cell>
          <cell r="C138">
            <v>1</v>
          </cell>
          <cell r="D138"/>
          <cell r="E138" t="str">
            <v>Washington</v>
          </cell>
          <cell r="F138" t="str">
            <v xml:space="preserve"> </v>
          </cell>
          <cell r="G138">
            <v>0</v>
          </cell>
          <cell r="H138">
            <v>0</v>
          </cell>
          <cell r="I138">
            <v>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  <cell r="Q138" t="str">
            <v>Marietta</v>
          </cell>
          <cell r="R138" t="str">
            <v>Acute</v>
          </cell>
          <cell r="S138" t="str">
            <v>Urban</v>
          </cell>
          <cell r="T138">
            <v>0</v>
          </cell>
          <cell r="U138" t="str">
            <v>P</v>
          </cell>
          <cell r="V138" t="str">
            <v>1215936927</v>
          </cell>
          <cell r="W138">
            <v>360147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A139" t="str">
            <v>5514803</v>
          </cell>
          <cell r="B139" t="str">
            <v>Marion General Hospital</v>
          </cell>
          <cell r="C139">
            <v>2</v>
          </cell>
          <cell r="D139" t="str">
            <v>OH</v>
          </cell>
          <cell r="E139" t="str">
            <v>Marion</v>
          </cell>
          <cell r="F139" t="str">
            <v xml:space="preserve"> </v>
          </cell>
          <cell r="G139">
            <v>0</v>
          </cell>
          <cell r="H139">
            <v>0</v>
          </cell>
          <cell r="I139">
            <v>0</v>
          </cell>
          <cell r="J139">
            <v>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Marion</v>
          </cell>
          <cell r="R139" t="str">
            <v>Acute</v>
          </cell>
          <cell r="S139" t="str">
            <v>Rural</v>
          </cell>
          <cell r="T139">
            <v>0</v>
          </cell>
          <cell r="U139" t="str">
            <v>P</v>
          </cell>
          <cell r="V139" t="str">
            <v>1215935366</v>
          </cell>
          <cell r="W139">
            <v>360011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A140" t="str">
            <v>7607503</v>
          </cell>
          <cell r="B140" t="str">
            <v>Mary Rutan Hospital</v>
          </cell>
          <cell r="C140">
            <v>12</v>
          </cell>
          <cell r="D140"/>
          <cell r="E140" t="str">
            <v>Logan</v>
          </cell>
          <cell r="F140" t="str">
            <v xml:space="preserve"> </v>
          </cell>
          <cell r="G140">
            <v>0</v>
          </cell>
          <cell r="H140">
            <v>0</v>
          </cell>
          <cell r="I140">
            <v>0</v>
          </cell>
          <cell r="J140">
            <v>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Bellefontaine</v>
          </cell>
          <cell r="R140" t="str">
            <v>Acute</v>
          </cell>
          <cell r="S140" t="str">
            <v>Rural</v>
          </cell>
          <cell r="T140">
            <v>0</v>
          </cell>
          <cell r="U140">
            <v>0</v>
          </cell>
          <cell r="V140" t="str">
            <v>1548254931</v>
          </cell>
          <cell r="W140">
            <v>360197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A141" t="str">
            <v>5575800</v>
          </cell>
          <cell r="B141" t="str">
            <v>Marymount Hospital</v>
          </cell>
          <cell r="C141">
            <v>8</v>
          </cell>
          <cell r="D141" t="str">
            <v>CCF</v>
          </cell>
          <cell r="E141" t="str">
            <v>Cuyahoga</v>
          </cell>
          <cell r="F141" t="str">
            <v xml:space="preserve"> 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Garfield Heights</v>
          </cell>
          <cell r="R141" t="str">
            <v>Acute</v>
          </cell>
          <cell r="S141" t="str">
            <v>Urban</v>
          </cell>
          <cell r="T141">
            <v>0</v>
          </cell>
          <cell r="U141" t="str">
            <v>P</v>
          </cell>
          <cell r="V141" t="str">
            <v>1942248737</v>
          </cell>
          <cell r="W141">
            <v>360143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A142" t="str">
            <v>5589420</v>
          </cell>
          <cell r="B142" t="str">
            <v>Massillon Community Hospital (Affinity - Massillon)</v>
          </cell>
          <cell r="C142">
            <v>4</v>
          </cell>
          <cell r="D142" t="str">
            <v>Akron G</v>
          </cell>
          <cell r="E142" t="str">
            <v>Stark</v>
          </cell>
          <cell r="F142" t="str">
            <v xml:space="preserve"> </v>
          </cell>
          <cell r="G142">
            <v>0</v>
          </cell>
          <cell r="H142">
            <v>0</v>
          </cell>
          <cell r="I142">
            <v>1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Massilon</v>
          </cell>
          <cell r="R142" t="str">
            <v>Acute</v>
          </cell>
          <cell r="S142" t="str">
            <v>Urban</v>
          </cell>
          <cell r="T142">
            <v>0</v>
          </cell>
          <cell r="U142">
            <v>0</v>
          </cell>
          <cell r="V142"/>
          <cell r="W142">
            <v>360100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Merged with Doctor's Mass - Now Affinity</v>
          </cell>
        </row>
        <row r="143">
          <cell r="A143" t="str">
            <v>0150223</v>
          </cell>
          <cell r="B143" t="str">
            <v>Massilon (Heartland BHS)</v>
          </cell>
          <cell r="C143">
            <v>0</v>
          </cell>
          <cell r="D143" t="str">
            <v>ODMH</v>
          </cell>
          <cell r="E143" t="str">
            <v>Stark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Massilon</v>
          </cell>
          <cell r="R143" t="str">
            <v>Psych</v>
          </cell>
          <cell r="S143" t="str">
            <v>Psych</v>
          </cell>
          <cell r="T143" t="str">
            <v>C</v>
          </cell>
          <cell r="U143" t="str">
            <v>P</v>
          </cell>
          <cell r="V143">
            <v>1891769998</v>
          </cell>
          <cell r="W143">
            <v>364031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A144" t="str">
            <v>5710707</v>
          </cell>
          <cell r="B144" t="str">
            <v>McCullough-Hyde Memorial Hospital</v>
          </cell>
          <cell r="C144">
            <v>5</v>
          </cell>
          <cell r="D144"/>
          <cell r="E144" t="str">
            <v>Butler</v>
          </cell>
          <cell r="F144" t="str">
            <v xml:space="preserve"> </v>
          </cell>
          <cell r="G144">
            <v>0</v>
          </cell>
          <cell r="H144">
            <v>0</v>
          </cell>
          <cell r="I144">
            <v>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Oxford</v>
          </cell>
          <cell r="R144" t="str">
            <v>Acute</v>
          </cell>
          <cell r="S144" t="str">
            <v>Urban</v>
          </cell>
          <cell r="T144">
            <v>0</v>
          </cell>
          <cell r="U144">
            <v>0</v>
          </cell>
          <cell r="V144" t="str">
            <v>1245216183</v>
          </cell>
          <cell r="W144">
            <v>360046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A145" t="str">
            <v>5489663</v>
          </cell>
          <cell r="B145" t="str">
            <v>MedCentral Health System</v>
          </cell>
          <cell r="C145">
            <v>3</v>
          </cell>
          <cell r="D145" t="str">
            <v>MedCent</v>
          </cell>
          <cell r="E145" t="str">
            <v>Richland</v>
          </cell>
          <cell r="F145" t="str">
            <v xml:space="preserve"> </v>
          </cell>
          <cell r="G145">
            <v>0</v>
          </cell>
          <cell r="H145">
            <v>0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Mansfield</v>
          </cell>
          <cell r="R145" t="str">
            <v>Acute</v>
          </cell>
          <cell r="S145" t="str">
            <v>Urban</v>
          </cell>
          <cell r="T145">
            <v>0</v>
          </cell>
          <cell r="U145" t="str">
            <v>P</v>
          </cell>
          <cell r="V145" t="str">
            <v>1790837235</v>
          </cell>
          <cell r="W145">
            <v>360118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A146" t="str">
            <v>2723959</v>
          </cell>
          <cell r="B146" t="str">
            <v>Medical Center at Elizabeth Place</v>
          </cell>
          <cell r="C146">
            <v>7</v>
          </cell>
          <cell r="D146"/>
          <cell r="E146" t="str">
            <v>Montgomery</v>
          </cell>
          <cell r="F146" t="str">
            <v xml:space="preserve"> </v>
          </cell>
          <cell r="G146">
            <v>0</v>
          </cell>
          <cell r="H146">
            <v>0</v>
          </cell>
          <cell r="I146">
            <v>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Dayton</v>
          </cell>
          <cell r="R146" t="str">
            <v>Acute</v>
          </cell>
          <cell r="S146" t="str">
            <v>Urban</v>
          </cell>
          <cell r="T146">
            <v>0</v>
          </cell>
          <cell r="U146">
            <v>0</v>
          </cell>
          <cell r="V146">
            <v>1639126220</v>
          </cell>
          <cell r="W146">
            <v>360274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A147" t="str">
            <v>2815565</v>
          </cell>
          <cell r="B147" t="str">
            <v>Medical Center of Newark</v>
          </cell>
          <cell r="C147">
            <v>2</v>
          </cell>
          <cell r="D147">
            <v>0</v>
          </cell>
          <cell r="E147" t="str">
            <v>Licking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Newark</v>
          </cell>
          <cell r="R147" t="str">
            <v>Acute</v>
          </cell>
          <cell r="S147" t="str">
            <v>Urban</v>
          </cell>
          <cell r="T147">
            <v>0</v>
          </cell>
          <cell r="U147">
            <v>0</v>
          </cell>
          <cell r="V147" t="str">
            <v>1164627733</v>
          </cell>
          <cell r="W147">
            <v>360347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A148" t="str">
            <v>5850968</v>
          </cell>
          <cell r="B148" t="str">
            <v>Medina General Hospital</v>
          </cell>
          <cell r="C148">
            <v>8</v>
          </cell>
          <cell r="D148"/>
          <cell r="E148" t="str">
            <v>Medina</v>
          </cell>
          <cell r="F148" t="str">
            <v xml:space="preserve"> </v>
          </cell>
          <cell r="G148">
            <v>0</v>
          </cell>
          <cell r="H148">
            <v>0</v>
          </cell>
          <cell r="I148">
            <v>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Medina</v>
          </cell>
          <cell r="R148" t="str">
            <v>Acute</v>
          </cell>
          <cell r="S148" t="str">
            <v>Urban</v>
          </cell>
          <cell r="T148">
            <v>0</v>
          </cell>
          <cell r="U148">
            <v>0</v>
          </cell>
          <cell r="V148" t="str">
            <v>1083696710</v>
          </cell>
          <cell r="W148">
            <v>360091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A149" t="str">
            <v>5874728</v>
          </cell>
          <cell r="B149" t="str">
            <v>Memorial Hospital</v>
          </cell>
          <cell r="C149">
            <v>12</v>
          </cell>
          <cell r="D149" t="str">
            <v>UHP</v>
          </cell>
          <cell r="E149" t="str">
            <v>Sandusky</v>
          </cell>
          <cell r="F149" t="str">
            <v xml:space="preserve"> </v>
          </cell>
          <cell r="G149">
            <v>0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Fremont</v>
          </cell>
          <cell r="R149" t="str">
            <v>Acute</v>
          </cell>
          <cell r="S149" t="str">
            <v>Rural</v>
          </cell>
          <cell r="T149">
            <v>0</v>
          </cell>
          <cell r="U149">
            <v>0</v>
          </cell>
          <cell r="V149" t="str">
            <v>1851338149</v>
          </cell>
          <cell r="W149">
            <v>360156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A150" t="str">
            <v>5874808</v>
          </cell>
          <cell r="B150" t="str">
            <v>Memorial Hospital of Union County</v>
          </cell>
          <cell r="C150">
            <v>2</v>
          </cell>
          <cell r="D150"/>
          <cell r="E150" t="str">
            <v>Union</v>
          </cell>
          <cell r="F150" t="str">
            <v xml:space="preserve"> </v>
          </cell>
          <cell r="G150">
            <v>0</v>
          </cell>
          <cell r="H150">
            <v>0</v>
          </cell>
          <cell r="I150">
            <v>1</v>
          </cell>
          <cell r="J150">
            <v>0</v>
          </cell>
          <cell r="K150">
            <v>0</v>
          </cell>
          <cell r="L150">
            <v>2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Marysville</v>
          </cell>
          <cell r="R150" t="str">
            <v>Acute</v>
          </cell>
          <cell r="S150" t="str">
            <v>Urban</v>
          </cell>
          <cell r="T150">
            <v>0</v>
          </cell>
          <cell r="U150" t="str">
            <v>P</v>
          </cell>
          <cell r="V150" t="str">
            <v>1720159338</v>
          </cell>
          <cell r="W150">
            <v>360092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A151" t="str">
            <v>2357962</v>
          </cell>
          <cell r="B151" t="str">
            <v>Mental Health Svcs - Clark County</v>
          </cell>
          <cell r="C151" t="str">
            <v>7</v>
          </cell>
          <cell r="D151">
            <v>0</v>
          </cell>
          <cell r="E151" t="str">
            <v>Clark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Springfield</v>
          </cell>
          <cell r="R151" t="str">
            <v>Psych</v>
          </cell>
          <cell r="S151" t="str">
            <v>Psych</v>
          </cell>
          <cell r="T151">
            <v>0</v>
          </cell>
          <cell r="U151" t="str">
            <v>P</v>
          </cell>
          <cell r="V151" t="str">
            <v>1417948407</v>
          </cell>
          <cell r="W151">
            <v>364040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A152" t="str">
            <v>6639605</v>
          </cell>
          <cell r="B152" t="str">
            <v>Mercer County Community Hospital</v>
          </cell>
          <cell r="C152">
            <v>12</v>
          </cell>
          <cell r="D152"/>
          <cell r="E152" t="str">
            <v>Mercer</v>
          </cell>
          <cell r="F152" t="str">
            <v xml:space="preserve"> </v>
          </cell>
          <cell r="G152">
            <v>0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Coldwater</v>
          </cell>
          <cell r="R152" t="str">
            <v>Acute</v>
          </cell>
          <cell r="S152" t="str">
            <v>Rural</v>
          </cell>
          <cell r="T152">
            <v>0</v>
          </cell>
          <cell r="U152">
            <v>0</v>
          </cell>
          <cell r="V152" t="str">
            <v>1497784144</v>
          </cell>
          <cell r="W152">
            <v>360058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A153" t="str">
            <v>7645883</v>
          </cell>
          <cell r="B153" t="str">
            <v>Mercy Franciscan Western Hills</v>
          </cell>
          <cell r="C153">
            <v>7</v>
          </cell>
          <cell r="D153" t="str">
            <v>CHCP</v>
          </cell>
          <cell r="E153" t="str">
            <v>Hamilton</v>
          </cell>
          <cell r="F153" t="str">
            <v xml:space="preserve"> </v>
          </cell>
          <cell r="G153">
            <v>0</v>
          </cell>
          <cell r="H153">
            <v>0</v>
          </cell>
          <cell r="I153">
            <v>1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Cincinnati</v>
          </cell>
          <cell r="R153" t="str">
            <v>Acute</v>
          </cell>
          <cell r="S153" t="str">
            <v>Urban</v>
          </cell>
          <cell r="T153">
            <v>0</v>
          </cell>
          <cell r="U153" t="str">
            <v>P</v>
          </cell>
          <cell r="V153" t="str">
            <v>1578663597</v>
          </cell>
          <cell r="W153">
            <v>360113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Merged with Mercy West</v>
          </cell>
        </row>
        <row r="154">
          <cell r="A154" t="str">
            <v>0171362</v>
          </cell>
          <cell r="B154" t="str">
            <v>Mercy Hospital - West (Was Mercy - Mt. Airy)</v>
          </cell>
          <cell r="C154">
            <v>7</v>
          </cell>
          <cell r="D154" t="str">
            <v>CHCP</v>
          </cell>
          <cell r="E154" t="str">
            <v>Hamilton</v>
          </cell>
          <cell r="F154" t="str">
            <v xml:space="preserve"> </v>
          </cell>
          <cell r="G154">
            <v>0</v>
          </cell>
          <cell r="H154">
            <v>0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Cincinnati</v>
          </cell>
          <cell r="R154" t="str">
            <v>Acute</v>
          </cell>
          <cell r="S154" t="str">
            <v>Urban</v>
          </cell>
          <cell r="T154">
            <v>0</v>
          </cell>
          <cell r="U154">
            <v>0</v>
          </cell>
          <cell r="V154" t="str">
            <v>1912007931</v>
          </cell>
          <cell r="W154">
            <v>360234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Became Mercy West, Same Provider Number</v>
          </cell>
        </row>
        <row r="155">
          <cell r="A155" t="str">
            <v>9474500</v>
          </cell>
          <cell r="B155" t="str">
            <v>Mercy Hospital - Willard</v>
          </cell>
          <cell r="C155">
            <v>11</v>
          </cell>
          <cell r="D155" t="str">
            <v>CHCP</v>
          </cell>
          <cell r="E155" t="str">
            <v>Huron</v>
          </cell>
          <cell r="F155" t="str">
            <v xml:space="preserve"> </v>
          </cell>
          <cell r="G155">
            <v>0</v>
          </cell>
          <cell r="H155">
            <v>0</v>
          </cell>
          <cell r="I155">
            <v>0</v>
          </cell>
          <cell r="J155">
            <v>1</v>
          </cell>
          <cell r="K155">
            <v>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Willard</v>
          </cell>
          <cell r="R155" t="str">
            <v>Acute</v>
          </cell>
          <cell r="S155" t="str">
            <v>CAH</v>
          </cell>
          <cell r="T155">
            <v>0</v>
          </cell>
          <cell r="U155">
            <v>0</v>
          </cell>
          <cell r="V155" t="str">
            <v>1790731016</v>
          </cell>
          <cell r="W155">
            <v>361310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A156" t="str">
            <v>6639409</v>
          </cell>
          <cell r="B156" t="str">
            <v>Mercy Hospital Anderson</v>
          </cell>
          <cell r="C156">
            <v>7</v>
          </cell>
          <cell r="D156" t="str">
            <v>CHCP</v>
          </cell>
          <cell r="E156" t="str">
            <v>Hamilton</v>
          </cell>
          <cell r="F156" t="str">
            <v xml:space="preserve"> </v>
          </cell>
          <cell r="G156">
            <v>0</v>
          </cell>
          <cell r="H156">
            <v>0</v>
          </cell>
          <cell r="I156">
            <v>1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Cincinnati</v>
          </cell>
          <cell r="R156" t="str">
            <v>Acute</v>
          </cell>
          <cell r="S156" t="str">
            <v>Urban</v>
          </cell>
          <cell r="T156">
            <v>0</v>
          </cell>
          <cell r="U156">
            <v>0</v>
          </cell>
          <cell r="V156" t="str">
            <v>1235239211</v>
          </cell>
          <cell r="W156">
            <v>360001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A157" t="str">
            <v>5887278</v>
          </cell>
          <cell r="B157" t="str">
            <v>Mercy Hospital Hamilton/Farifield</v>
          </cell>
          <cell r="C157">
            <v>5</v>
          </cell>
          <cell r="D157" t="str">
            <v>CHCP</v>
          </cell>
          <cell r="E157" t="str">
            <v>Butler</v>
          </cell>
          <cell r="F157" t="str">
            <v xml:space="preserve"> </v>
          </cell>
          <cell r="G157">
            <v>0</v>
          </cell>
          <cell r="H157">
            <v>0</v>
          </cell>
          <cell r="I157">
            <v>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Fairfield</v>
          </cell>
          <cell r="R157" t="str">
            <v>Acute</v>
          </cell>
          <cell r="S157" t="str">
            <v>Urban</v>
          </cell>
          <cell r="T157">
            <v>0</v>
          </cell>
          <cell r="U157">
            <v>0</v>
          </cell>
          <cell r="V157" t="str">
            <v>1467552471</v>
          </cell>
          <cell r="W157">
            <v>360056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A158" t="str">
            <v>2530309</v>
          </cell>
          <cell r="B158" t="str">
            <v>Mercy Hospital of Defiance</v>
          </cell>
          <cell r="C158">
            <v>0</v>
          </cell>
          <cell r="D158" t="str">
            <v>CHCP</v>
          </cell>
          <cell r="E158" t="str">
            <v>Defiance</v>
          </cell>
          <cell r="J158">
            <v>1</v>
          </cell>
          <cell r="P158">
            <v>0</v>
          </cell>
          <cell r="Q158" t="str">
            <v>Defiance</v>
          </cell>
          <cell r="R158" t="str">
            <v>Acute</v>
          </cell>
          <cell r="S158" t="str">
            <v>Rural</v>
          </cell>
          <cell r="T158">
            <v>0</v>
          </cell>
          <cell r="U158">
            <v>0</v>
          </cell>
          <cell r="V158" t="str">
            <v>1629011234</v>
          </cell>
          <cell r="W158">
            <v>360270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A159" t="str">
            <v>5887723</v>
          </cell>
          <cell r="B159" t="str">
            <v>Mercy Hospital of Tiffin</v>
          </cell>
          <cell r="C159">
            <v>12</v>
          </cell>
          <cell r="D159" t="str">
            <v>CHCP</v>
          </cell>
          <cell r="E159" t="str">
            <v>Seneca</v>
          </cell>
          <cell r="F159" t="str">
            <v xml:space="preserve"> </v>
          </cell>
          <cell r="G159">
            <v>0</v>
          </cell>
          <cell r="H159">
            <v>0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Tiffin</v>
          </cell>
          <cell r="R159" t="str">
            <v>Acute</v>
          </cell>
          <cell r="S159" t="str">
            <v>Rural</v>
          </cell>
          <cell r="T159">
            <v>0</v>
          </cell>
          <cell r="U159">
            <v>0</v>
          </cell>
          <cell r="V159" t="str">
            <v>1316994734</v>
          </cell>
          <cell r="W159">
            <v>360089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A160" t="str">
            <v>5887634</v>
          </cell>
          <cell r="B160" t="str">
            <v>Mercy Medical Center</v>
          </cell>
          <cell r="C160">
            <v>7</v>
          </cell>
          <cell r="D160" t="str">
            <v>CHCP</v>
          </cell>
          <cell r="E160" t="str">
            <v>Clark</v>
          </cell>
          <cell r="F160" t="str">
            <v xml:space="preserve"> 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Springfield</v>
          </cell>
          <cell r="R160" t="str">
            <v>Acute</v>
          </cell>
          <cell r="S160" t="str">
            <v>Urban</v>
          </cell>
          <cell r="T160">
            <v>0</v>
          </cell>
          <cell r="U160" t="str">
            <v>P</v>
          </cell>
          <cell r="V160" t="str">
            <v>1144286402</v>
          </cell>
          <cell r="W160">
            <v>360086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A161" t="str">
            <v>0298771</v>
          </cell>
          <cell r="B161" t="str">
            <v>Mercy Medical Center</v>
          </cell>
          <cell r="C161">
            <v>4</v>
          </cell>
          <cell r="D161" t="str">
            <v>UHHS/CSAH</v>
          </cell>
          <cell r="E161" t="str">
            <v>Stark</v>
          </cell>
          <cell r="F161" t="str">
            <v xml:space="preserve"> </v>
          </cell>
          <cell r="G161">
            <v>0</v>
          </cell>
          <cell r="H161">
            <v>0</v>
          </cell>
          <cell r="I161">
            <v>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Canton</v>
          </cell>
          <cell r="R161" t="str">
            <v>Acute</v>
          </cell>
          <cell r="S161" t="str">
            <v>Urban</v>
          </cell>
          <cell r="T161" t="str">
            <v>B</v>
          </cell>
          <cell r="U161" t="str">
            <v>P</v>
          </cell>
          <cell r="V161" t="str">
            <v>1366433195</v>
          </cell>
          <cell r="W161">
            <v>360070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A162" t="str">
            <v>5887901</v>
          </cell>
          <cell r="B162" t="str">
            <v>Mercy Memorial Hospital</v>
          </cell>
          <cell r="C162">
            <v>2</v>
          </cell>
          <cell r="D162" t="str">
            <v>CHCP</v>
          </cell>
          <cell r="E162" t="str">
            <v>Champaign</v>
          </cell>
          <cell r="F162" t="str">
            <v xml:space="preserve"> </v>
          </cell>
          <cell r="G162">
            <v>0</v>
          </cell>
          <cell r="H162">
            <v>0</v>
          </cell>
          <cell r="I162">
            <v>0</v>
          </cell>
          <cell r="J162">
            <v>1</v>
          </cell>
          <cell r="K162">
            <v>2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Urbana</v>
          </cell>
          <cell r="R162" t="str">
            <v>Acute</v>
          </cell>
          <cell r="S162" t="str">
            <v>CAH</v>
          </cell>
          <cell r="T162">
            <v>0</v>
          </cell>
          <cell r="U162">
            <v>0</v>
          </cell>
          <cell r="V162" t="str">
            <v>1144286352</v>
          </cell>
          <cell r="W162">
            <v>361312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A163" t="str">
            <v>1564543</v>
          </cell>
          <cell r="B163" t="str">
            <v>MetroHealth Medical Center</v>
          </cell>
          <cell r="C163">
            <v>9</v>
          </cell>
          <cell r="D163"/>
          <cell r="E163" t="str">
            <v>Cuyahoga</v>
          </cell>
          <cell r="F163" t="str">
            <v xml:space="preserve"> 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0</v>
          </cell>
          <cell r="L163">
            <v>2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Cleveland</v>
          </cell>
          <cell r="R163" t="str">
            <v>Acute</v>
          </cell>
          <cell r="S163" t="str">
            <v>Teaching</v>
          </cell>
          <cell r="T163" t="str">
            <v>C</v>
          </cell>
          <cell r="U163" t="str">
            <v>P</v>
          </cell>
          <cell r="V163" t="str">
            <v>1700828852</v>
          </cell>
          <cell r="W163">
            <v>360059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A164" t="str">
            <v>5935608</v>
          </cell>
          <cell r="B164" t="str">
            <v>Miami Valley Hospital</v>
          </cell>
          <cell r="C164">
            <v>7</v>
          </cell>
          <cell r="D164" t="str">
            <v>Premier</v>
          </cell>
          <cell r="E164" t="str">
            <v>Montgomery</v>
          </cell>
          <cell r="F164" t="str">
            <v xml:space="preserve"> 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Dayton</v>
          </cell>
          <cell r="R164" t="str">
            <v>Acute</v>
          </cell>
          <cell r="S164" t="str">
            <v>Urban</v>
          </cell>
          <cell r="T164" t="str">
            <v>C</v>
          </cell>
          <cell r="U164" t="str">
            <v>P</v>
          </cell>
          <cell r="V164" t="str">
            <v>1073688354</v>
          </cell>
          <cell r="W164">
            <v>360051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A165" t="str">
            <v>5948505</v>
          </cell>
          <cell r="B165" t="str">
            <v>Middletown Hospital</v>
          </cell>
          <cell r="C165">
            <v>5</v>
          </cell>
          <cell r="D165"/>
          <cell r="E165" t="str">
            <v>Butler</v>
          </cell>
          <cell r="F165" t="str">
            <v xml:space="preserve"> </v>
          </cell>
          <cell r="G165">
            <v>0</v>
          </cell>
          <cell r="H165">
            <v>0</v>
          </cell>
          <cell r="I165">
            <v>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Middletown</v>
          </cell>
          <cell r="R165" t="str">
            <v>Acute</v>
          </cell>
          <cell r="S165" t="str">
            <v>Urban</v>
          </cell>
          <cell r="T165">
            <v>0</v>
          </cell>
          <cell r="U165" t="str">
            <v>P</v>
          </cell>
          <cell r="V165" t="str">
            <v>1700950060</v>
          </cell>
          <cell r="W165">
            <v>360076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A166" t="str">
            <v>6171566</v>
          </cell>
          <cell r="B166" t="str">
            <v>Morrow County Hospital</v>
          </cell>
          <cell r="C166">
            <v>2</v>
          </cell>
          <cell r="D166" t="str">
            <v>OH Affil</v>
          </cell>
          <cell r="E166" t="str">
            <v>Morrow</v>
          </cell>
          <cell r="F166" t="str">
            <v xml:space="preserve"> 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2</v>
          </cell>
          <cell r="L166">
            <v>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Mount Gilead</v>
          </cell>
          <cell r="R166" t="str">
            <v>Acute</v>
          </cell>
          <cell r="S166" t="str">
            <v>CAH</v>
          </cell>
          <cell r="T166">
            <v>0</v>
          </cell>
          <cell r="U166">
            <v>0</v>
          </cell>
          <cell r="V166" t="str">
            <v>1790775161</v>
          </cell>
          <cell r="W166">
            <v>361313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A167" t="str">
            <v>6196165</v>
          </cell>
          <cell r="B167" t="str">
            <v>Mount Carmel Hospital</v>
          </cell>
          <cell r="C167">
            <v>2</v>
          </cell>
          <cell r="D167" t="str">
            <v>MtC</v>
          </cell>
          <cell r="E167" t="str">
            <v>Franklin</v>
          </cell>
          <cell r="F167" t="str">
            <v xml:space="preserve"> </v>
          </cell>
          <cell r="G167">
            <v>0</v>
          </cell>
          <cell r="H167">
            <v>0</v>
          </cell>
          <cell r="I167">
            <v>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Columbus</v>
          </cell>
          <cell r="R167" t="str">
            <v>Acute</v>
          </cell>
          <cell r="S167" t="str">
            <v>Urban</v>
          </cell>
          <cell r="T167" t="str">
            <v>C</v>
          </cell>
          <cell r="U167" t="str">
            <v>P</v>
          </cell>
          <cell r="V167" t="str">
            <v>1710067376</v>
          </cell>
          <cell r="W167">
            <v>360035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A168" t="str">
            <v>1473276</v>
          </cell>
          <cell r="B168" t="str">
            <v>Nationwide Children's Hospital - Columbus</v>
          </cell>
          <cell r="C168">
            <v>15</v>
          </cell>
          <cell r="D168"/>
          <cell r="E168" t="str">
            <v>Franklin</v>
          </cell>
          <cell r="F168" t="str">
            <v xml:space="preserve"> </v>
          </cell>
          <cell r="G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Columbus</v>
          </cell>
          <cell r="R168" t="str">
            <v>Childrens</v>
          </cell>
          <cell r="S168" t="str">
            <v>Children's</v>
          </cell>
          <cell r="T168" t="str">
            <v>C</v>
          </cell>
          <cell r="U168">
            <v>0</v>
          </cell>
          <cell r="V168" t="str">
            <v>1134152986</v>
          </cell>
          <cell r="W168">
            <v>363305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A169" t="str">
            <v>2458979</v>
          </cell>
          <cell r="B169" t="str">
            <v>New Albany Surgical Hospital</v>
          </cell>
          <cell r="C169">
            <v>2</v>
          </cell>
          <cell r="D169" t="str">
            <v>MtC</v>
          </cell>
          <cell r="E169" t="str">
            <v>Franklin</v>
          </cell>
          <cell r="F169">
            <v>0</v>
          </cell>
          <cell r="G169">
            <v>0</v>
          </cell>
          <cell r="H169">
            <v>0</v>
          </cell>
          <cell r="I169">
            <v>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New Albany</v>
          </cell>
          <cell r="R169" t="str">
            <v>Speciality</v>
          </cell>
          <cell r="S169" t="str">
            <v>Urban</v>
          </cell>
          <cell r="T169">
            <v>0</v>
          </cell>
          <cell r="U169">
            <v>0</v>
          </cell>
          <cell r="V169" t="str">
            <v>1770668568</v>
          </cell>
          <cell r="W169">
            <v>360266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A170" t="str">
            <v>0150330</v>
          </cell>
          <cell r="B170" t="str">
            <v>Northcoast Behavioral</v>
          </cell>
          <cell r="C170">
            <v>0</v>
          </cell>
          <cell r="D170" t="str">
            <v>ODMH</v>
          </cell>
          <cell r="E170" t="str">
            <v>Summit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Northfield</v>
          </cell>
          <cell r="R170" t="str">
            <v>Psych</v>
          </cell>
          <cell r="S170" t="str">
            <v>Psych</v>
          </cell>
          <cell r="T170" t="str">
            <v>C</v>
          </cell>
          <cell r="U170" t="str">
            <v>P</v>
          </cell>
          <cell r="V170">
            <v>0</v>
          </cell>
          <cell r="W170">
            <v>364011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A171" t="str">
            <v>3126405</v>
          </cell>
          <cell r="B171" t="str">
            <v>Northside Medical Center</v>
          </cell>
          <cell r="C171" t="str">
            <v>6</v>
          </cell>
          <cell r="D171" t="str">
            <v>VCH</v>
          </cell>
          <cell r="E171" t="str">
            <v>Mahoning</v>
          </cell>
          <cell r="F171" t="str">
            <v xml:space="preserve"> </v>
          </cell>
          <cell r="G171">
            <v>0</v>
          </cell>
          <cell r="H171">
            <v>0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Cleveland</v>
          </cell>
          <cell r="R171" t="str">
            <v>Acute</v>
          </cell>
          <cell r="S171" t="str">
            <v>Urban</v>
          </cell>
          <cell r="T171">
            <v>0</v>
          </cell>
          <cell r="U171">
            <v>0</v>
          </cell>
          <cell r="V171" t="str">
            <v>1497061097</v>
          </cell>
          <cell r="W171">
            <v>360141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A172" t="str">
            <v>0150321</v>
          </cell>
          <cell r="B172" t="str">
            <v>Northwest</v>
          </cell>
          <cell r="C172">
            <v>0</v>
          </cell>
          <cell r="D172" t="str">
            <v>ODMH</v>
          </cell>
          <cell r="E172" t="str">
            <v>Lucas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Toledo</v>
          </cell>
          <cell r="R172" t="str">
            <v>Psych</v>
          </cell>
          <cell r="S172" t="str">
            <v>Psych</v>
          </cell>
          <cell r="T172" t="str">
            <v>C</v>
          </cell>
          <cell r="U172" t="str">
            <v>P</v>
          </cell>
          <cell r="V172">
            <v>0</v>
          </cell>
          <cell r="W172">
            <v>364014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A173" t="str">
            <v>8017265</v>
          </cell>
          <cell r="B173" t="str">
            <v>O'Bleness Memorial Hospital</v>
          </cell>
          <cell r="C173">
            <v>20</v>
          </cell>
          <cell r="D173" t="str">
            <v>OH Affil</v>
          </cell>
          <cell r="E173" t="str">
            <v>Athens</v>
          </cell>
          <cell r="F173" t="str">
            <v xml:space="preserve"> </v>
          </cell>
          <cell r="G173">
            <v>0</v>
          </cell>
          <cell r="H173">
            <v>0</v>
          </cell>
          <cell r="I173">
            <v>0</v>
          </cell>
          <cell r="J173">
            <v>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</v>
          </cell>
          <cell r="Q173" t="str">
            <v>Athens</v>
          </cell>
          <cell r="R173" t="str">
            <v>Acute</v>
          </cell>
          <cell r="S173" t="str">
            <v>Rural</v>
          </cell>
          <cell r="T173">
            <v>0</v>
          </cell>
          <cell r="U173">
            <v>0</v>
          </cell>
          <cell r="V173" t="str">
            <v>1710913462</v>
          </cell>
          <cell r="W173">
            <v>360014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A174" t="str">
            <v>2396090</v>
          </cell>
          <cell r="B174" t="str">
            <v>Ohio Hospital for Children &amp; Adol.</v>
          </cell>
          <cell r="C174">
            <v>0</v>
          </cell>
          <cell r="D174" t="str">
            <v>PSI</v>
          </cell>
          <cell r="E174" t="str">
            <v>Franklin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Columbus</v>
          </cell>
          <cell r="R174" t="str">
            <v>Psych</v>
          </cell>
          <cell r="S174" t="str">
            <v>Psych</v>
          </cell>
          <cell r="T174">
            <v>0</v>
          </cell>
          <cell r="U174" t="str">
            <v>P</v>
          </cell>
          <cell r="V174">
            <v>0</v>
          </cell>
          <cell r="W174">
            <v>364041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A175" t="str">
            <v>6543682</v>
          </cell>
          <cell r="B175" t="str">
            <v>Ohio State University Hospital</v>
          </cell>
          <cell r="C175">
            <v>9</v>
          </cell>
          <cell r="D175" t="str">
            <v>OSU</v>
          </cell>
          <cell r="E175" t="str">
            <v>Franklin</v>
          </cell>
          <cell r="F175" t="str">
            <v xml:space="preserve"> 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Columbus</v>
          </cell>
          <cell r="R175" t="str">
            <v>Acute</v>
          </cell>
          <cell r="S175" t="str">
            <v>Teaching</v>
          </cell>
          <cell r="T175" t="str">
            <v>C</v>
          </cell>
          <cell r="U175" t="str">
            <v>P</v>
          </cell>
          <cell r="V175" t="str">
            <v>1447359997</v>
          </cell>
          <cell r="W175">
            <v>360085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A176" t="str">
            <v>0865210</v>
          </cell>
          <cell r="B176" t="str">
            <v>Ohio State University Hospital East</v>
          </cell>
          <cell r="C176">
            <v>2</v>
          </cell>
          <cell r="D176" t="str">
            <v>OSU</v>
          </cell>
          <cell r="E176" t="str">
            <v>Franklin</v>
          </cell>
          <cell r="F176" t="str">
            <v xml:space="preserve"> </v>
          </cell>
          <cell r="G176">
            <v>0</v>
          </cell>
          <cell r="H176">
            <v>0</v>
          </cell>
          <cell r="I176">
            <v>1</v>
          </cell>
          <cell r="J176">
            <v>0</v>
          </cell>
          <cell r="K176">
            <v>0</v>
          </cell>
          <cell r="L176">
            <v>1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Columbus</v>
          </cell>
          <cell r="R176" t="str">
            <v>Acute</v>
          </cell>
          <cell r="S176" t="str">
            <v>Urban</v>
          </cell>
          <cell r="T176">
            <v>0</v>
          </cell>
          <cell r="U176">
            <v>0</v>
          </cell>
          <cell r="V176"/>
          <cell r="W176">
            <v>360062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Merged into OSU</v>
          </cell>
        </row>
        <row r="177">
          <cell r="A177" t="str">
            <v>2973733</v>
          </cell>
          <cell r="B177" t="str">
            <v>Ohio Valley Medical Center</v>
          </cell>
          <cell r="C177">
            <v>7</v>
          </cell>
          <cell r="D177">
            <v>0</v>
          </cell>
          <cell r="E177" t="str">
            <v>Clark</v>
          </cell>
          <cell r="F177">
            <v>0</v>
          </cell>
          <cell r="G177">
            <v>0</v>
          </cell>
          <cell r="H177">
            <v>0</v>
          </cell>
          <cell r="I177">
            <v>1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Springfield</v>
          </cell>
          <cell r="R177" t="str">
            <v>Acute</v>
          </cell>
          <cell r="S177" t="str">
            <v>Urban</v>
          </cell>
          <cell r="T177">
            <v>0</v>
          </cell>
          <cell r="U177">
            <v>0</v>
          </cell>
          <cell r="V177" t="str">
            <v>1538304050</v>
          </cell>
          <cell r="W177">
            <v>360355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A178" t="str">
            <v>0091600</v>
          </cell>
          <cell r="B178" t="str">
            <v>OhioHealth Rehab Hospital</v>
          </cell>
          <cell r="C178">
            <v>0</v>
          </cell>
          <cell r="D178">
            <v>0</v>
          </cell>
          <cell r="E178" t="str">
            <v>Franklin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Columbus</v>
          </cell>
          <cell r="R178" t="str">
            <v>Speciality/Rehab</v>
          </cell>
          <cell r="S178" t="str">
            <v>DRG-E</v>
          </cell>
          <cell r="T178">
            <v>0</v>
          </cell>
          <cell r="U178">
            <v>0</v>
          </cell>
          <cell r="V178" t="str">
            <v>1366785511</v>
          </cell>
          <cell r="W178">
            <v>363037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A179" t="str">
            <v>0096100</v>
          </cell>
          <cell r="B179" t="str">
            <v>OhioHealth Rehab Hospital</v>
          </cell>
          <cell r="C179">
            <v>0</v>
          </cell>
          <cell r="D179" t="str">
            <v>Select</v>
          </cell>
          <cell r="E179" t="str">
            <v>Franklin</v>
          </cell>
          <cell r="F179">
            <v>1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Columbus</v>
          </cell>
          <cell r="R179" t="str">
            <v>Speciality/Rehab</v>
          </cell>
          <cell r="S179" t="str">
            <v>DRG-E</v>
          </cell>
          <cell r="T179">
            <v>0</v>
          </cell>
          <cell r="U179">
            <v>0</v>
          </cell>
          <cell r="V179">
            <v>1366785511</v>
          </cell>
          <cell r="W179">
            <v>0</v>
          </cell>
          <cell r="X179">
            <v>44</v>
          </cell>
          <cell r="Y179" t="str">
            <v>01</v>
          </cell>
          <cell r="Z179" t="str">
            <v>004</v>
          </cell>
          <cell r="AA179">
            <v>0</v>
          </cell>
          <cell r="AB179">
            <v>0</v>
          </cell>
          <cell r="AC179">
            <v>0</v>
          </cell>
        </row>
        <row r="180">
          <cell r="A180" t="str">
            <v>6725100</v>
          </cell>
          <cell r="B180" t="str">
            <v>Parma Community General Hospital</v>
          </cell>
          <cell r="C180">
            <v>8</v>
          </cell>
          <cell r="D180"/>
          <cell r="E180" t="str">
            <v>Cuyahoga</v>
          </cell>
          <cell r="F180" t="str">
            <v xml:space="preserve"> </v>
          </cell>
          <cell r="G180">
            <v>0</v>
          </cell>
          <cell r="H180">
            <v>0</v>
          </cell>
          <cell r="I180">
            <v>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Parma</v>
          </cell>
          <cell r="R180" t="str">
            <v>Acute</v>
          </cell>
          <cell r="S180" t="str">
            <v>Urban</v>
          </cell>
          <cell r="T180">
            <v>0</v>
          </cell>
          <cell r="U180">
            <v>0</v>
          </cell>
          <cell r="V180" t="str">
            <v>1164481677</v>
          </cell>
          <cell r="W180">
            <v>360041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A181" t="str">
            <v>6767502</v>
          </cell>
          <cell r="B181" t="str">
            <v>Paulding County Hospital</v>
          </cell>
          <cell r="C181">
            <v>11</v>
          </cell>
          <cell r="D181"/>
          <cell r="E181" t="str">
            <v>Paulding</v>
          </cell>
          <cell r="F181" t="str">
            <v xml:space="preserve"> </v>
          </cell>
          <cell r="G181">
            <v>0</v>
          </cell>
          <cell r="H181">
            <v>0</v>
          </cell>
          <cell r="I181">
            <v>0</v>
          </cell>
          <cell r="J181">
            <v>1</v>
          </cell>
          <cell r="K181">
            <v>2</v>
          </cell>
          <cell r="L181">
            <v>2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Paulding</v>
          </cell>
          <cell r="R181" t="str">
            <v>Acute</v>
          </cell>
          <cell r="S181" t="str">
            <v>CAH</v>
          </cell>
          <cell r="T181">
            <v>0</v>
          </cell>
          <cell r="U181">
            <v>0</v>
          </cell>
          <cell r="V181" t="str">
            <v>1144298514</v>
          </cell>
          <cell r="W181">
            <v>361300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A182" t="str">
            <v>0150287</v>
          </cell>
          <cell r="B182" t="str">
            <v>Pauline Warfield Lewis (Summit BHS)</v>
          </cell>
          <cell r="C182">
            <v>0</v>
          </cell>
          <cell r="D182" t="str">
            <v>ODMH</v>
          </cell>
          <cell r="E182" t="str">
            <v>Hamilton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Cincinnati</v>
          </cell>
          <cell r="R182" t="str">
            <v>Psych</v>
          </cell>
          <cell r="S182" t="str">
            <v>Psych</v>
          </cell>
          <cell r="T182" t="str">
            <v>C</v>
          </cell>
          <cell r="U182" t="str">
            <v>P</v>
          </cell>
          <cell r="V182">
            <v>1023082716</v>
          </cell>
          <cell r="W182">
            <v>364035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A183" t="str">
            <v>2992178</v>
          </cell>
          <cell r="B183" t="str">
            <v>Physicians Choice Hospital - Fremont</v>
          </cell>
          <cell r="C183">
            <v>12</v>
          </cell>
          <cell r="D183">
            <v>0</v>
          </cell>
          <cell r="E183" t="str">
            <v>Sandusky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Fremont</v>
          </cell>
          <cell r="R183" t="str">
            <v>Acute</v>
          </cell>
          <cell r="S183" t="str">
            <v>Rural</v>
          </cell>
          <cell r="T183">
            <v>0</v>
          </cell>
          <cell r="U183">
            <v>0</v>
          </cell>
          <cell r="V183" t="str">
            <v>1215174040</v>
          </cell>
          <cell r="W183">
            <v>360356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Closed</v>
          </cell>
        </row>
        <row r="184">
          <cell r="A184" t="str">
            <v>6942509</v>
          </cell>
          <cell r="B184" t="str">
            <v>Pike Community Hospital</v>
          </cell>
          <cell r="C184">
            <v>11</v>
          </cell>
          <cell r="D184"/>
          <cell r="E184" t="str">
            <v>Pike</v>
          </cell>
          <cell r="F184" t="str">
            <v xml:space="preserve"> 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</v>
          </cell>
          <cell r="Q184" t="str">
            <v>Waverly</v>
          </cell>
          <cell r="R184" t="str">
            <v>Acute</v>
          </cell>
          <cell r="S184" t="str">
            <v>CAH</v>
          </cell>
          <cell r="T184">
            <v>0</v>
          </cell>
          <cell r="U184">
            <v>0</v>
          </cell>
          <cell r="V184" t="str">
            <v>1720018971</v>
          </cell>
          <cell r="W184">
            <v>361334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Old CCN 360047</v>
          </cell>
        </row>
        <row r="185">
          <cell r="A185" t="str">
            <v>0088990</v>
          </cell>
          <cell r="B185" t="str">
            <v>Pomegranate Health System</v>
          </cell>
          <cell r="C185" t="str">
            <v>2</v>
          </cell>
          <cell r="D185">
            <v>0</v>
          </cell>
          <cell r="E185" t="str">
            <v>Franklin</v>
          </cell>
          <cell r="F185">
            <v>0</v>
          </cell>
          <cell r="G185">
            <v>0</v>
          </cell>
          <cell r="H185">
            <v>0</v>
          </cell>
          <cell r="I185">
            <v>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Columbus</v>
          </cell>
          <cell r="R185" t="str">
            <v>Psych</v>
          </cell>
          <cell r="S185" t="str">
            <v>Psych</v>
          </cell>
          <cell r="T185">
            <v>0</v>
          </cell>
          <cell r="U185" t="str">
            <v>P</v>
          </cell>
          <cell r="V185" t="str">
            <v>1730513391</v>
          </cell>
          <cell r="W185">
            <v>364045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A186" t="str">
            <v>6999664</v>
          </cell>
          <cell r="B186" t="str">
            <v>Pomerene Hospital</v>
          </cell>
          <cell r="C186">
            <v>11</v>
          </cell>
          <cell r="D186"/>
          <cell r="E186" t="str">
            <v>Holmes</v>
          </cell>
          <cell r="F186" t="str">
            <v xml:space="preserve"> </v>
          </cell>
          <cell r="G186">
            <v>0</v>
          </cell>
          <cell r="H186">
            <v>0</v>
          </cell>
          <cell r="I186">
            <v>0</v>
          </cell>
          <cell r="J186">
            <v>1</v>
          </cell>
          <cell r="K186">
            <v>0</v>
          </cell>
          <cell r="L186">
            <v>2</v>
          </cell>
          <cell r="M186">
            <v>0</v>
          </cell>
          <cell r="N186">
            <v>0</v>
          </cell>
          <cell r="O186">
            <v>0</v>
          </cell>
          <cell r="P186">
            <v>3</v>
          </cell>
          <cell r="Q186" t="str">
            <v>Millersburg</v>
          </cell>
          <cell r="R186" t="str">
            <v>Acute</v>
          </cell>
          <cell r="S186" t="str">
            <v>Rural</v>
          </cell>
          <cell r="T186">
            <v>0</v>
          </cell>
          <cell r="U186">
            <v>0</v>
          </cell>
          <cell r="V186" t="str">
            <v>1942273040</v>
          </cell>
          <cell r="W186">
            <v>360148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A187" t="str">
            <v>2927846</v>
          </cell>
          <cell r="B187" t="str">
            <v>Progressive Hospital of Mahoning Valley</v>
          </cell>
          <cell r="C187">
            <v>0</v>
          </cell>
          <cell r="D187">
            <v>0</v>
          </cell>
          <cell r="E187" t="str">
            <v>Mahoning</v>
          </cell>
          <cell r="F187">
            <v>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Boardman</v>
          </cell>
          <cell r="R187" t="str">
            <v>Speciality/Rehab</v>
          </cell>
          <cell r="S187" t="str">
            <v>DRG-E</v>
          </cell>
          <cell r="T187">
            <v>0</v>
          </cell>
          <cell r="U187">
            <v>0</v>
          </cell>
          <cell r="V187" t="str">
            <v>1528203049</v>
          </cell>
          <cell r="W187">
            <v>362023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Sold Became Vibra</v>
          </cell>
        </row>
        <row r="188">
          <cell r="A188" t="str">
            <v>2560796</v>
          </cell>
          <cell r="B188" t="str">
            <v>Regency Hospital - Cincinnati (DRG)</v>
          </cell>
          <cell r="C188">
            <v>0</v>
          </cell>
          <cell r="D188">
            <v>0</v>
          </cell>
          <cell r="E188" t="str">
            <v>Hamilton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Cincinnati</v>
          </cell>
          <cell r="R188" t="str">
            <v>Acute</v>
          </cell>
          <cell r="S188" t="str">
            <v>Urban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Became LTAC</v>
          </cell>
        </row>
        <row r="189">
          <cell r="A189" t="str">
            <v>2344841</v>
          </cell>
          <cell r="B189" t="str">
            <v>Regency Hospital of Akron</v>
          </cell>
          <cell r="C189">
            <v>0</v>
          </cell>
          <cell r="D189" t="str">
            <v>Regency</v>
          </cell>
          <cell r="E189" t="str">
            <v>Summit</v>
          </cell>
          <cell r="F189">
            <v>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Barberton</v>
          </cell>
          <cell r="R189" t="str">
            <v>Ltach</v>
          </cell>
          <cell r="S189" t="str">
            <v>DRG-E</v>
          </cell>
          <cell r="T189">
            <v>0</v>
          </cell>
          <cell r="U189">
            <v>0</v>
          </cell>
          <cell r="V189" t="str">
            <v>1790846707</v>
          </cell>
          <cell r="W189">
            <v>362029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Became Regency Akron, LLC 3131800</v>
          </cell>
        </row>
        <row r="190">
          <cell r="A190" t="str">
            <v>3131800</v>
          </cell>
          <cell r="B190" t="str">
            <v>Regency Hospital of Akron, LLC</v>
          </cell>
          <cell r="C190">
            <v>0</v>
          </cell>
          <cell r="D190" t="str">
            <v>Regency</v>
          </cell>
          <cell r="E190" t="str">
            <v>Summit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 t="str">
            <v>Barberton</v>
          </cell>
          <cell r="R190" t="str">
            <v>Ltach</v>
          </cell>
          <cell r="S190" t="str">
            <v>DRG-E</v>
          </cell>
          <cell r="T190">
            <v>0</v>
          </cell>
          <cell r="U190">
            <v>0</v>
          </cell>
          <cell r="V190" t="str">
            <v>1639324189</v>
          </cell>
          <cell r="W190">
            <v>362029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A191" t="str">
            <v>2663532</v>
          </cell>
          <cell r="B191" t="str">
            <v>Regency Hospital of Cincinnati</v>
          </cell>
          <cell r="C191">
            <v>0</v>
          </cell>
          <cell r="D191" t="str">
            <v>Regency</v>
          </cell>
          <cell r="E191" t="str">
            <v>Hamilton</v>
          </cell>
          <cell r="F191">
            <v>1</v>
          </cell>
          <cell r="P191">
            <v>0</v>
          </cell>
          <cell r="Q191" t="str">
            <v>Cincinnati</v>
          </cell>
          <cell r="R191" t="str">
            <v>Ltach</v>
          </cell>
          <cell r="S191" t="str">
            <v>DRG-E</v>
          </cell>
          <cell r="T191">
            <v>0</v>
          </cell>
          <cell r="U191">
            <v>0</v>
          </cell>
          <cell r="V191">
            <v>1427050053</v>
          </cell>
          <cell r="W191">
            <v>362034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A192" t="str">
            <v>2865225</v>
          </cell>
          <cell r="B192" t="str">
            <v>Regency Hospital of Columbus</v>
          </cell>
          <cell r="C192">
            <v>0</v>
          </cell>
          <cell r="D192" t="str">
            <v>Regency</v>
          </cell>
          <cell r="E192" t="str">
            <v>Franklin</v>
          </cell>
          <cell r="F192">
            <v>1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Columbus</v>
          </cell>
          <cell r="R192" t="str">
            <v>Speciality/Rehab</v>
          </cell>
          <cell r="S192" t="str">
            <v>DRG-E</v>
          </cell>
          <cell r="T192">
            <v>0</v>
          </cell>
          <cell r="U192">
            <v>0</v>
          </cell>
          <cell r="V192" t="str">
            <v>1285785535</v>
          </cell>
          <cell r="W192">
            <v>362037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A193" t="str">
            <v>2865154</v>
          </cell>
          <cell r="B193" t="str">
            <v>Regency Hospital of Toledo</v>
          </cell>
          <cell r="C193">
            <v>0</v>
          </cell>
          <cell r="D193" t="str">
            <v>Regency</v>
          </cell>
          <cell r="E193" t="str">
            <v>Lucas</v>
          </cell>
          <cell r="F193">
            <v>1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Toledo</v>
          </cell>
          <cell r="R193" t="str">
            <v>Speciality/Rehab</v>
          </cell>
          <cell r="S193" t="str">
            <v>DRG-E</v>
          </cell>
          <cell r="T193">
            <v>0</v>
          </cell>
          <cell r="U193">
            <v>0</v>
          </cell>
          <cell r="V193" t="str">
            <v>1447302013</v>
          </cell>
          <cell r="W193">
            <v>362036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A194" t="str">
            <v>0075612</v>
          </cell>
          <cell r="B194" t="str">
            <v>Ridgeview Hospital (Oglethorpe)</v>
          </cell>
          <cell r="C194" t="str">
            <v>1</v>
          </cell>
          <cell r="D194">
            <v>0</v>
          </cell>
          <cell r="E194" t="str">
            <v>Van Wert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 t="str">
            <v>Middle Point</v>
          </cell>
          <cell r="R194" t="str">
            <v>Psych</v>
          </cell>
          <cell r="S194" t="str">
            <v>Psych</v>
          </cell>
          <cell r="T194">
            <v>0</v>
          </cell>
          <cell r="U194" t="str">
            <v>P</v>
          </cell>
          <cell r="V194" t="str">
            <v>1104195668</v>
          </cell>
          <cell r="W194">
            <v>364047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A195" t="str">
            <v>7392469</v>
          </cell>
          <cell r="B195" t="str">
            <v>Riverside Methodist Hospital</v>
          </cell>
          <cell r="C195">
            <v>2</v>
          </cell>
          <cell r="D195" t="str">
            <v>OH</v>
          </cell>
          <cell r="E195" t="str">
            <v>Franklin</v>
          </cell>
          <cell r="F195" t="str">
            <v xml:space="preserve"> 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 t="str">
            <v>Columbus</v>
          </cell>
          <cell r="R195" t="str">
            <v>Acute</v>
          </cell>
          <cell r="S195" t="str">
            <v>Urban</v>
          </cell>
          <cell r="T195" t="str">
            <v>B</v>
          </cell>
          <cell r="U195" t="str">
            <v>P</v>
          </cell>
          <cell r="V195" t="str">
            <v>1467484972</v>
          </cell>
          <cell r="W195">
            <v>360006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A196" t="str">
            <v>7428859</v>
          </cell>
          <cell r="B196" t="str">
            <v>Robinson Memorial Hospital</v>
          </cell>
          <cell r="C196">
            <v>7</v>
          </cell>
          <cell r="D196"/>
          <cell r="E196" t="str">
            <v>Portage</v>
          </cell>
          <cell r="F196" t="str">
            <v xml:space="preserve"> </v>
          </cell>
          <cell r="G196">
            <v>0</v>
          </cell>
          <cell r="H196">
            <v>0</v>
          </cell>
          <cell r="I196">
            <v>1</v>
          </cell>
          <cell r="J196">
            <v>0</v>
          </cell>
          <cell r="K196">
            <v>0</v>
          </cell>
          <cell r="L196">
            <v>2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 t="str">
            <v>Ravenna</v>
          </cell>
          <cell r="R196" t="str">
            <v>Acute</v>
          </cell>
          <cell r="S196" t="str">
            <v>Urban</v>
          </cell>
          <cell r="T196">
            <v>0</v>
          </cell>
          <cell r="U196" t="str">
            <v>P</v>
          </cell>
          <cell r="V196" t="str">
            <v>1063457901</v>
          </cell>
          <cell r="W196">
            <v>360078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A197" t="str">
            <v>7654408</v>
          </cell>
          <cell r="B197" t="str">
            <v>Salem Community Hospital</v>
          </cell>
          <cell r="C197">
            <v>1</v>
          </cell>
          <cell r="D197"/>
          <cell r="E197" t="str">
            <v>Columbiana</v>
          </cell>
          <cell r="F197" t="str">
            <v xml:space="preserve"> </v>
          </cell>
          <cell r="G197">
            <v>0</v>
          </cell>
          <cell r="H197">
            <v>0</v>
          </cell>
          <cell r="I197">
            <v>0</v>
          </cell>
          <cell r="J197">
            <v>1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</v>
          </cell>
          <cell r="Q197" t="str">
            <v>Salem</v>
          </cell>
          <cell r="R197" t="str">
            <v>Acute</v>
          </cell>
          <cell r="S197" t="str">
            <v>Rural</v>
          </cell>
          <cell r="T197">
            <v>0</v>
          </cell>
          <cell r="U197">
            <v>0</v>
          </cell>
          <cell r="V197" t="str">
            <v>1639131535</v>
          </cell>
          <cell r="W197">
            <v>360185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A198" t="str">
            <v>7664255</v>
          </cell>
          <cell r="B198" t="str">
            <v>Samaritan Regional Health System</v>
          </cell>
          <cell r="C198">
            <v>8</v>
          </cell>
          <cell r="D198" t="str">
            <v>OH Affil</v>
          </cell>
          <cell r="E198" t="str">
            <v>Ashland</v>
          </cell>
          <cell r="F198" t="str">
            <v xml:space="preserve"> </v>
          </cell>
          <cell r="G198">
            <v>0</v>
          </cell>
          <cell r="H198">
            <v>0</v>
          </cell>
          <cell r="I198">
            <v>0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Ashlan</v>
          </cell>
          <cell r="R198" t="str">
            <v>Acute</v>
          </cell>
          <cell r="S198" t="str">
            <v>Rural</v>
          </cell>
          <cell r="T198">
            <v>0</v>
          </cell>
          <cell r="U198">
            <v>0</v>
          </cell>
          <cell r="V198" t="str">
            <v>1902882939</v>
          </cell>
          <cell r="W198">
            <v>360002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A199" t="str">
            <v>2143504</v>
          </cell>
          <cell r="B199" t="str">
            <v>SCCI - Mansfield</v>
          </cell>
          <cell r="C199">
            <v>0</v>
          </cell>
          <cell r="D199" t="str">
            <v>SCCI</v>
          </cell>
          <cell r="E199" t="str">
            <v>Richland</v>
          </cell>
          <cell r="F199">
            <v>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Mansfield</v>
          </cell>
          <cell r="R199" t="str">
            <v>Ltach</v>
          </cell>
          <cell r="S199" t="str">
            <v>DRG-E</v>
          </cell>
          <cell r="T199">
            <v>0</v>
          </cell>
          <cell r="U199">
            <v>0</v>
          </cell>
          <cell r="V199" t="str">
            <v>1902983943</v>
          </cell>
          <cell r="W199">
            <v>362021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A200" t="str">
            <v>2168041</v>
          </cell>
          <cell r="B200" t="str">
            <v>SCCI Hospital Lima</v>
          </cell>
          <cell r="C200">
            <v>0</v>
          </cell>
          <cell r="D200" t="str">
            <v>SCCI</v>
          </cell>
          <cell r="E200" t="str">
            <v>Allen</v>
          </cell>
          <cell r="F200">
            <v>1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 t="str">
            <v>Lima</v>
          </cell>
          <cell r="R200" t="str">
            <v>Ltach</v>
          </cell>
          <cell r="S200" t="str">
            <v>DRG-E</v>
          </cell>
          <cell r="T200">
            <v>0</v>
          </cell>
          <cell r="U200">
            <v>0</v>
          </cell>
          <cell r="V200" t="str">
            <v>1972589000</v>
          </cell>
          <cell r="W200">
            <v>362020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A201" t="str">
            <v>7943257</v>
          </cell>
          <cell r="B201" t="str">
            <v>Selby General Hospital</v>
          </cell>
          <cell r="C201">
            <v>1</v>
          </cell>
          <cell r="D201" t="str">
            <v>UVMC</v>
          </cell>
          <cell r="E201" t="str">
            <v>Washington</v>
          </cell>
          <cell r="F201" t="str">
            <v xml:space="preserve"> 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3</v>
          </cell>
          <cell r="Q201" t="str">
            <v>Marietta</v>
          </cell>
          <cell r="R201" t="str">
            <v>Acute</v>
          </cell>
          <cell r="S201" t="str">
            <v>CAH</v>
          </cell>
          <cell r="T201">
            <v>0</v>
          </cell>
          <cell r="U201">
            <v>0</v>
          </cell>
          <cell r="V201" t="str">
            <v>1124073465</v>
          </cell>
          <cell r="W201">
            <v>361319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A202" t="str">
            <v>2366881</v>
          </cell>
          <cell r="B202" t="str">
            <v>Select Specialties of OSU</v>
          </cell>
          <cell r="C202">
            <v>0</v>
          </cell>
          <cell r="D202" t="str">
            <v>SSH</v>
          </cell>
          <cell r="E202" t="str">
            <v>Franklin</v>
          </cell>
          <cell r="F202">
            <v>1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Columbus</v>
          </cell>
          <cell r="R202" t="str">
            <v>Ltach</v>
          </cell>
          <cell r="S202" t="str">
            <v>DRG-E</v>
          </cell>
          <cell r="T202">
            <v>0</v>
          </cell>
          <cell r="U202">
            <v>0</v>
          </cell>
          <cell r="V202"/>
          <cell r="W202">
            <v>362018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Closed</v>
          </cell>
        </row>
        <row r="203">
          <cell r="A203" t="str">
            <v>2012968</v>
          </cell>
          <cell r="B203" t="str">
            <v>Select Specialty Hospital - Akron</v>
          </cell>
          <cell r="C203">
            <v>0</v>
          </cell>
          <cell r="D203" t="str">
            <v>SSH</v>
          </cell>
          <cell r="E203" t="str">
            <v>Summit</v>
          </cell>
          <cell r="F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Akron</v>
          </cell>
          <cell r="R203" t="str">
            <v>Ltach</v>
          </cell>
          <cell r="S203" t="str">
            <v>DRG-E</v>
          </cell>
          <cell r="T203">
            <v>0</v>
          </cell>
          <cell r="U203">
            <v>0</v>
          </cell>
          <cell r="V203" t="str">
            <v>1215190707</v>
          </cell>
          <cell r="W203">
            <v>362016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A204" t="str">
            <v>2929380</v>
          </cell>
          <cell r="B204" t="str">
            <v>Select Specialty Hospital - Akron, LLC</v>
          </cell>
          <cell r="C204">
            <v>0</v>
          </cell>
          <cell r="D204" t="str">
            <v>Select</v>
          </cell>
          <cell r="E204" t="str">
            <v>Summit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Akron</v>
          </cell>
          <cell r="R204" t="str">
            <v>Speciality/Rehab</v>
          </cell>
          <cell r="S204" t="str">
            <v>DRG-E</v>
          </cell>
          <cell r="T204">
            <v>0</v>
          </cell>
          <cell r="U204">
            <v>0</v>
          </cell>
          <cell r="V204" t="str">
            <v>1649276593</v>
          </cell>
          <cell r="W204">
            <v>364027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A205" t="str">
            <v>2114027</v>
          </cell>
          <cell r="B205" t="str">
            <v>Select Specialty Hospital - Cincinnati</v>
          </cell>
          <cell r="C205">
            <v>0</v>
          </cell>
          <cell r="D205" t="str">
            <v>SSH</v>
          </cell>
          <cell r="E205" t="str">
            <v>Hamilton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 t="str">
            <v>Cincinnati</v>
          </cell>
          <cell r="R205" t="str">
            <v>Ltach</v>
          </cell>
          <cell r="S205" t="str">
            <v>DRG-E</v>
          </cell>
          <cell r="T205">
            <v>0</v>
          </cell>
          <cell r="U205">
            <v>0</v>
          </cell>
          <cell r="V205" t="str">
            <v>1427056258</v>
          </cell>
          <cell r="W205">
            <v>362019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A206" t="str">
            <v>2047752</v>
          </cell>
          <cell r="B206" t="str">
            <v>Select Specialty Hospital - Columbus</v>
          </cell>
          <cell r="C206">
            <v>0</v>
          </cell>
          <cell r="D206" t="str">
            <v>SSH</v>
          </cell>
          <cell r="E206" t="str">
            <v>Franklin</v>
          </cell>
          <cell r="F206">
            <v>1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Columbus</v>
          </cell>
          <cell r="R206" t="str">
            <v>Ltach</v>
          </cell>
          <cell r="S206" t="str">
            <v>DRG-E</v>
          </cell>
          <cell r="T206">
            <v>0</v>
          </cell>
          <cell r="U206">
            <v>0</v>
          </cell>
          <cell r="V206"/>
          <cell r="W206">
            <v>362017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Closed</v>
          </cell>
        </row>
        <row r="207">
          <cell r="A207" t="str">
            <v>2142283</v>
          </cell>
          <cell r="B207" t="str">
            <v>Select Specialty Hospital - W Cols</v>
          </cell>
          <cell r="C207">
            <v>0</v>
          </cell>
          <cell r="D207" t="str">
            <v>SSH</v>
          </cell>
          <cell r="E207" t="str">
            <v>Franklin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Columbus</v>
          </cell>
          <cell r="R207" t="str">
            <v>Ltach</v>
          </cell>
          <cell r="S207" t="str">
            <v>DRG-E</v>
          </cell>
          <cell r="T207">
            <v>0</v>
          </cell>
          <cell r="U207">
            <v>0</v>
          </cell>
          <cell r="V207" t="str">
            <v>1871592386</v>
          </cell>
          <cell r="W207">
            <v>362022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A208" t="str">
            <v>2573568</v>
          </cell>
          <cell r="B208" t="str">
            <v>Select Specialty Hospital - Youngstown</v>
          </cell>
          <cell r="C208">
            <v>0</v>
          </cell>
          <cell r="D208" t="str">
            <v>SSH</v>
          </cell>
          <cell r="E208" t="str">
            <v>Mahoning</v>
          </cell>
          <cell r="F208">
            <v>1</v>
          </cell>
          <cell r="G208">
            <v>0</v>
          </cell>
          <cell r="H208">
            <v>0</v>
          </cell>
          <cell r="I208">
            <v>1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 t="str">
            <v>Youngstown</v>
          </cell>
          <cell r="R208" t="str">
            <v>Ltach</v>
          </cell>
          <cell r="S208" t="str">
            <v>DRG-E</v>
          </cell>
          <cell r="T208">
            <v>0</v>
          </cell>
          <cell r="U208">
            <v>0</v>
          </cell>
          <cell r="V208" t="str">
            <v>1043210495</v>
          </cell>
          <cell r="W208">
            <v>362024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A209" t="str">
            <v>2483585</v>
          </cell>
          <cell r="B209" t="str">
            <v>Select Specialty Hospital - Zanesville</v>
          </cell>
          <cell r="C209">
            <v>0</v>
          </cell>
          <cell r="D209" t="str">
            <v>SSH</v>
          </cell>
          <cell r="E209" t="str">
            <v>Muskingum</v>
          </cell>
          <cell r="F209">
            <v>1</v>
          </cell>
          <cell r="G209">
            <v>0</v>
          </cell>
          <cell r="H209">
            <v>0</v>
          </cell>
          <cell r="I209">
            <v>0</v>
          </cell>
          <cell r="J209">
            <v>1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3</v>
          </cell>
          <cell r="Q209" t="str">
            <v>Zanesville</v>
          </cell>
          <cell r="R209" t="str">
            <v>Ltach</v>
          </cell>
          <cell r="S209" t="str">
            <v>DRG-E</v>
          </cell>
          <cell r="T209">
            <v>0</v>
          </cell>
          <cell r="U209">
            <v>0</v>
          </cell>
          <cell r="V209" t="str">
            <v>1861492217</v>
          </cell>
          <cell r="W209">
            <v>362031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A210" t="str">
            <v>2218059</v>
          </cell>
          <cell r="B210" t="str">
            <v>SemperCare Hospital of Akron</v>
          </cell>
          <cell r="C210">
            <v>0</v>
          </cell>
          <cell r="D210"/>
          <cell r="E210" t="str">
            <v>Summit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Akron</v>
          </cell>
          <cell r="R210" t="str">
            <v>Ltach</v>
          </cell>
          <cell r="S210" t="str">
            <v>DRG-E</v>
          </cell>
          <cell r="T210">
            <v>0</v>
          </cell>
          <cell r="U210">
            <v>0</v>
          </cell>
          <cell r="V210" t="str">
            <v>1649276593</v>
          </cell>
          <cell r="W210">
            <v>362027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Sold Now Select Akron LLC</v>
          </cell>
        </row>
        <row r="211">
          <cell r="A211" t="str">
            <v>2529642</v>
          </cell>
          <cell r="B211" t="str">
            <v>Shelby Hospital - MedCentral (NEW)</v>
          </cell>
          <cell r="C211">
            <v>3</v>
          </cell>
          <cell r="D211" t="str">
            <v>MedCent</v>
          </cell>
          <cell r="E211" t="str">
            <v>Richland</v>
          </cell>
          <cell r="F211">
            <v>0</v>
          </cell>
          <cell r="G211">
            <v>0</v>
          </cell>
          <cell r="H211">
            <v>0</v>
          </cell>
          <cell r="I211">
            <v>1</v>
          </cell>
          <cell r="J211">
            <v>0</v>
          </cell>
          <cell r="K211">
            <v>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Shelby</v>
          </cell>
          <cell r="R211" t="str">
            <v>Acute</v>
          </cell>
          <cell r="S211" t="str">
            <v>CAH</v>
          </cell>
          <cell r="T211">
            <v>0</v>
          </cell>
          <cell r="U211">
            <v>0</v>
          </cell>
          <cell r="V211" t="str">
            <v>1487706016</v>
          </cell>
          <cell r="W211">
            <v>361324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A212" t="str">
            <v>0050729</v>
          </cell>
          <cell r="B212" t="str">
            <v>Shriner's Hspital for Children</v>
          </cell>
          <cell r="C212">
            <v>0</v>
          </cell>
          <cell r="D212" t="str">
            <v>Shriner's</v>
          </cell>
          <cell r="E212" t="str">
            <v>Hamilton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Cincinnati</v>
          </cell>
          <cell r="R212" t="str">
            <v>Childrens</v>
          </cell>
          <cell r="S212" t="str">
            <v>DRG</v>
          </cell>
          <cell r="T212">
            <v>0</v>
          </cell>
          <cell r="U212">
            <v>0</v>
          </cell>
          <cell r="V212">
            <v>0</v>
          </cell>
          <cell r="W212">
            <v>363308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A213" t="str">
            <v>8552507</v>
          </cell>
          <cell r="B213" t="str">
            <v>South Pointe Hospital</v>
          </cell>
          <cell r="C213">
            <v>8</v>
          </cell>
          <cell r="D213" t="str">
            <v>CCF</v>
          </cell>
          <cell r="E213" t="str">
            <v>Cuyahoga</v>
          </cell>
          <cell r="F213" t="str">
            <v xml:space="preserve"> </v>
          </cell>
          <cell r="G213">
            <v>0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Warrensville Heights</v>
          </cell>
          <cell r="R213" t="str">
            <v>Acute</v>
          </cell>
          <cell r="S213" t="str">
            <v>Urban</v>
          </cell>
          <cell r="T213">
            <v>0</v>
          </cell>
          <cell r="U213" t="str">
            <v>P</v>
          </cell>
          <cell r="V213" t="str">
            <v>1235183542</v>
          </cell>
          <cell r="W213">
            <v>360144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A214" t="str">
            <v>0150303</v>
          </cell>
          <cell r="B214" t="str">
            <v>Southeast Psych</v>
          </cell>
          <cell r="C214">
            <v>0</v>
          </cell>
          <cell r="D214" t="str">
            <v>ODMH</v>
          </cell>
          <cell r="E214" t="str">
            <v>Athens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Athens</v>
          </cell>
          <cell r="R214" t="str">
            <v>Psych</v>
          </cell>
          <cell r="S214" t="str">
            <v>Psych</v>
          </cell>
          <cell r="T214" t="str">
            <v>C</v>
          </cell>
          <cell r="U214" t="str">
            <v>P</v>
          </cell>
          <cell r="V214">
            <v>0</v>
          </cell>
          <cell r="W214">
            <v>364015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A215" t="str">
            <v>3486259</v>
          </cell>
          <cell r="B215" t="str">
            <v>Southeastern Ohio Regional MC</v>
          </cell>
          <cell r="C215">
            <v>12</v>
          </cell>
          <cell r="D215"/>
          <cell r="E215" t="str">
            <v>Guernsey</v>
          </cell>
          <cell r="F215" t="str">
            <v xml:space="preserve"> </v>
          </cell>
          <cell r="G215">
            <v>0</v>
          </cell>
          <cell r="H215">
            <v>0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</v>
          </cell>
          <cell r="Q215" t="str">
            <v>Cambridge</v>
          </cell>
          <cell r="R215" t="str">
            <v>Acute</v>
          </cell>
          <cell r="S215" t="str">
            <v>Rural</v>
          </cell>
          <cell r="T215">
            <v>0</v>
          </cell>
          <cell r="U215">
            <v>0</v>
          </cell>
          <cell r="V215" t="str">
            <v>1346247350</v>
          </cell>
          <cell r="W215">
            <v>360203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A216" t="str">
            <v>7892571</v>
          </cell>
          <cell r="B216" t="str">
            <v>Southern Ohio Medical Center</v>
          </cell>
          <cell r="C216">
            <v>20</v>
          </cell>
          <cell r="D216" t="str">
            <v>OH Affil</v>
          </cell>
          <cell r="E216" t="str">
            <v>Scioto</v>
          </cell>
          <cell r="F216" t="str">
            <v xml:space="preserve"> </v>
          </cell>
          <cell r="G216">
            <v>0</v>
          </cell>
          <cell r="H216">
            <v>0</v>
          </cell>
          <cell r="I216">
            <v>0</v>
          </cell>
          <cell r="J216">
            <v>1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</v>
          </cell>
          <cell r="Q216" t="str">
            <v>Portsmouth</v>
          </cell>
          <cell r="R216" t="str">
            <v>Acute</v>
          </cell>
          <cell r="S216" t="str">
            <v>Rural</v>
          </cell>
          <cell r="T216">
            <v>0</v>
          </cell>
          <cell r="U216">
            <v>0</v>
          </cell>
          <cell r="V216" t="str">
            <v>1053342816</v>
          </cell>
          <cell r="W216">
            <v>360008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A217" t="str">
            <v>8295509</v>
          </cell>
          <cell r="B217" t="str">
            <v>Southwest General Health Center</v>
          </cell>
          <cell r="C217">
            <v>8</v>
          </cell>
          <cell r="D217" t="str">
            <v>UHHS</v>
          </cell>
          <cell r="E217" t="str">
            <v>Cuyahoga</v>
          </cell>
          <cell r="F217" t="str">
            <v xml:space="preserve"> </v>
          </cell>
          <cell r="G217">
            <v>0</v>
          </cell>
          <cell r="H217">
            <v>0</v>
          </cell>
          <cell r="I217">
            <v>1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Middleburg Heights</v>
          </cell>
          <cell r="R217" t="str">
            <v>Acute</v>
          </cell>
          <cell r="S217" t="str">
            <v>Urban</v>
          </cell>
          <cell r="T217">
            <v>0</v>
          </cell>
          <cell r="U217" t="str">
            <v>P</v>
          </cell>
          <cell r="V217" t="str">
            <v>1154353993</v>
          </cell>
          <cell r="W217">
            <v>360155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A218" t="str">
            <v>2253789</v>
          </cell>
          <cell r="B218" t="str">
            <v>Specialty Hospital of Lorain</v>
          </cell>
          <cell r="C218">
            <v>0</v>
          </cell>
          <cell r="D218"/>
          <cell r="E218" t="str">
            <v>Lorain</v>
          </cell>
          <cell r="F218">
            <v>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Lorain</v>
          </cell>
          <cell r="R218" t="str">
            <v>Ltach</v>
          </cell>
          <cell r="S218" t="str">
            <v>DRG-E</v>
          </cell>
          <cell r="T218">
            <v>0</v>
          </cell>
          <cell r="U218">
            <v>0</v>
          </cell>
          <cell r="V218" t="str">
            <v>1326118597</v>
          </cell>
          <cell r="W218">
            <v>362025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A219" t="str">
            <v>2037085</v>
          </cell>
          <cell r="B219" t="str">
            <v>St. Anne Mercy Hospital</v>
          </cell>
          <cell r="C219">
            <v>10</v>
          </cell>
          <cell r="D219" t="str">
            <v>CHCP</v>
          </cell>
          <cell r="E219" t="str">
            <v>Lucas</v>
          </cell>
          <cell r="F219" t="str">
            <v xml:space="preserve"> </v>
          </cell>
          <cell r="G219">
            <v>0</v>
          </cell>
          <cell r="H219">
            <v>0</v>
          </cell>
          <cell r="I219">
            <v>1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Toledo</v>
          </cell>
          <cell r="R219" t="str">
            <v>Acute</v>
          </cell>
          <cell r="S219" t="str">
            <v>Urban</v>
          </cell>
          <cell r="T219" t="str">
            <v>B</v>
          </cell>
          <cell r="U219" t="str">
            <v>P</v>
          </cell>
          <cell r="V219" t="str">
            <v>1912954553</v>
          </cell>
          <cell r="W219">
            <v>360262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A220" t="str">
            <v>7643394</v>
          </cell>
          <cell r="B220" t="str">
            <v>St. Ann's Hospital</v>
          </cell>
          <cell r="C220">
            <v>2</v>
          </cell>
          <cell r="D220" t="str">
            <v>MtC</v>
          </cell>
          <cell r="E220" t="str">
            <v>Franklin</v>
          </cell>
          <cell r="F220" t="str">
            <v xml:space="preserve"> 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 t="str">
            <v>Columbus</v>
          </cell>
          <cell r="R220" t="str">
            <v>Acute</v>
          </cell>
          <cell r="S220" t="str">
            <v>Urban</v>
          </cell>
          <cell r="T220" t="str">
            <v>C</v>
          </cell>
          <cell r="U220">
            <v>0</v>
          </cell>
          <cell r="V220" t="str">
            <v>1417037045</v>
          </cell>
          <cell r="W220">
            <v>360012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A221" t="str">
            <v>7644259</v>
          </cell>
          <cell r="B221" t="str">
            <v>St. Charles Mercy Hospital</v>
          </cell>
          <cell r="C221">
            <v>10</v>
          </cell>
          <cell r="D221" t="str">
            <v>CHCP</v>
          </cell>
          <cell r="E221" t="str">
            <v>Lucas</v>
          </cell>
          <cell r="F221" t="str">
            <v xml:space="preserve"> </v>
          </cell>
          <cell r="G221">
            <v>0</v>
          </cell>
          <cell r="H221">
            <v>0</v>
          </cell>
          <cell r="I221">
            <v>1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Oregon</v>
          </cell>
          <cell r="R221" t="str">
            <v>Acute</v>
          </cell>
          <cell r="S221" t="str">
            <v>Urban</v>
          </cell>
          <cell r="T221" t="str">
            <v>B</v>
          </cell>
          <cell r="U221" t="str">
            <v>P</v>
          </cell>
          <cell r="V221" t="str">
            <v>1497792568</v>
          </cell>
          <cell r="W221">
            <v>360081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A222" t="str">
            <v>2771693</v>
          </cell>
          <cell r="B222" t="str">
            <v>St. Elizabeth - Boardman</v>
          </cell>
          <cell r="C222">
            <v>7</v>
          </cell>
          <cell r="D222"/>
          <cell r="E222" t="str">
            <v>Mahoning</v>
          </cell>
          <cell r="F222" t="str">
            <v xml:space="preserve"> </v>
          </cell>
          <cell r="G222">
            <v>0</v>
          </cell>
          <cell r="H222">
            <v>0</v>
          </cell>
          <cell r="I222">
            <v>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 t="str">
            <v>Boardman</v>
          </cell>
          <cell r="R222" t="str">
            <v>Acute</v>
          </cell>
          <cell r="S222" t="str">
            <v>Urban</v>
          </cell>
          <cell r="T222">
            <v>0</v>
          </cell>
          <cell r="U222">
            <v>0</v>
          </cell>
          <cell r="V222">
            <v>1790868982</v>
          </cell>
          <cell r="W222">
            <v>360276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A223" t="str">
            <v>7645338</v>
          </cell>
          <cell r="B223" t="str">
            <v>St. Elizabeth Health Center</v>
          </cell>
          <cell r="C223">
            <v>3</v>
          </cell>
          <cell r="D223" t="str">
            <v>CHCP</v>
          </cell>
          <cell r="E223" t="str">
            <v>Mahoning</v>
          </cell>
          <cell r="F223" t="str">
            <v xml:space="preserve"> </v>
          </cell>
          <cell r="G223">
            <v>0</v>
          </cell>
          <cell r="H223">
            <v>0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Youngstown</v>
          </cell>
          <cell r="R223" t="str">
            <v>Acute</v>
          </cell>
          <cell r="S223" t="str">
            <v>Urban</v>
          </cell>
          <cell r="T223" t="str">
            <v>B</v>
          </cell>
          <cell r="U223">
            <v>0</v>
          </cell>
          <cell r="V223" t="str">
            <v>1548296106</v>
          </cell>
          <cell r="W223">
            <v>360064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A224" t="str">
            <v>7645972</v>
          </cell>
          <cell r="B224" t="str">
            <v>St. Francis Health Care Centre</v>
          </cell>
          <cell r="C224">
            <v>8</v>
          </cell>
          <cell r="D224"/>
          <cell r="E224" t="str">
            <v>Sandusky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Green Springs</v>
          </cell>
          <cell r="R224" t="str">
            <v>Speciality/Rehab</v>
          </cell>
          <cell r="S224" t="str">
            <v>DRG-E</v>
          </cell>
          <cell r="T224">
            <v>0</v>
          </cell>
          <cell r="U224">
            <v>0</v>
          </cell>
          <cell r="V224" t="str">
            <v>1275528788</v>
          </cell>
          <cell r="W224">
            <v>362007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Sold now Elmwood at the Springs</v>
          </cell>
        </row>
        <row r="225">
          <cell r="A225" t="str">
            <v>3009783</v>
          </cell>
          <cell r="B225" t="str">
            <v>St. John Medical Center</v>
          </cell>
          <cell r="C225">
            <v>8</v>
          </cell>
          <cell r="D225">
            <v>0</v>
          </cell>
          <cell r="E225" t="str">
            <v>Cuyahoga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 t="str">
            <v>Cleveland</v>
          </cell>
          <cell r="R225" t="str">
            <v>Acute</v>
          </cell>
          <cell r="S225" t="str">
            <v>Urban</v>
          </cell>
          <cell r="T225">
            <v>0</v>
          </cell>
          <cell r="U225">
            <v>0</v>
          </cell>
          <cell r="V225" t="str">
            <v>1841264868</v>
          </cell>
          <cell r="W225">
            <v>360123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A226" t="str">
            <v>0265547</v>
          </cell>
          <cell r="B226" t="str">
            <v>St. Joseph Health Center</v>
          </cell>
          <cell r="C226">
            <v>6</v>
          </cell>
          <cell r="D226" t="str">
            <v>CHCP</v>
          </cell>
          <cell r="E226" t="str">
            <v>Trumbull</v>
          </cell>
          <cell r="F226" t="str">
            <v xml:space="preserve"> </v>
          </cell>
          <cell r="G226">
            <v>0</v>
          </cell>
          <cell r="H226">
            <v>0</v>
          </cell>
          <cell r="I226">
            <v>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 xml:space="preserve">Warren </v>
          </cell>
          <cell r="R226" t="str">
            <v>Acute</v>
          </cell>
          <cell r="S226" t="str">
            <v>Urban</v>
          </cell>
          <cell r="T226">
            <v>0</v>
          </cell>
          <cell r="U226" t="str">
            <v>P</v>
          </cell>
          <cell r="V226" t="str">
            <v>1629009964</v>
          </cell>
          <cell r="W226">
            <v>360161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A227" t="str">
            <v>7648602</v>
          </cell>
          <cell r="B227" t="str">
            <v>St. Luke's Hospital</v>
          </cell>
          <cell r="C227">
            <v>10</v>
          </cell>
          <cell r="D227"/>
          <cell r="E227" t="str">
            <v>Lucas</v>
          </cell>
          <cell r="F227" t="str">
            <v xml:space="preserve"> </v>
          </cell>
          <cell r="G227">
            <v>0</v>
          </cell>
          <cell r="H227">
            <v>0</v>
          </cell>
          <cell r="I227">
            <v>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Maumee</v>
          </cell>
          <cell r="R227" t="str">
            <v>Acute</v>
          </cell>
          <cell r="S227" t="str">
            <v>Urban</v>
          </cell>
          <cell r="T227">
            <v>0</v>
          </cell>
          <cell r="U227">
            <v>0</v>
          </cell>
          <cell r="V227" t="str">
            <v>1750387031</v>
          </cell>
          <cell r="W227">
            <v>360090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A228" t="str">
            <v>7649503</v>
          </cell>
          <cell r="B228" t="str">
            <v>St. Rita's Medical Center</v>
          </cell>
          <cell r="C228">
            <v>3</v>
          </cell>
          <cell r="D228" t="str">
            <v>CHCP</v>
          </cell>
          <cell r="E228" t="str">
            <v>Allen</v>
          </cell>
          <cell r="F228" t="str">
            <v xml:space="preserve"> 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Lima</v>
          </cell>
          <cell r="R228" t="str">
            <v>Acute</v>
          </cell>
          <cell r="S228" t="str">
            <v>Urban</v>
          </cell>
          <cell r="T228" t="str">
            <v>B</v>
          </cell>
          <cell r="U228" t="str">
            <v>P</v>
          </cell>
          <cell r="V228" t="str">
            <v>1811939887</v>
          </cell>
          <cell r="W228">
            <v>360066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A229" t="str">
            <v>3009523</v>
          </cell>
          <cell r="B229" t="str">
            <v>St. Vincent Charity Medical Center</v>
          </cell>
          <cell r="C229">
            <v>8</v>
          </cell>
          <cell r="D229">
            <v>0</v>
          </cell>
          <cell r="E229" t="str">
            <v>Cuyahoga</v>
          </cell>
          <cell r="F229">
            <v>0</v>
          </cell>
          <cell r="G229">
            <v>0</v>
          </cell>
          <cell r="H229">
            <v>0</v>
          </cell>
          <cell r="I229">
            <v>1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 t="str">
            <v>Cleveland</v>
          </cell>
          <cell r="R229" t="str">
            <v>Acute</v>
          </cell>
          <cell r="S229" t="str">
            <v>Urban</v>
          </cell>
          <cell r="T229">
            <v>0</v>
          </cell>
          <cell r="U229" t="str">
            <v>P</v>
          </cell>
          <cell r="V229" t="str">
            <v>1710951801</v>
          </cell>
          <cell r="W229">
            <v>360037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A230" t="str">
            <v>7649905</v>
          </cell>
          <cell r="B230" t="str">
            <v>St. Vincent Mercy Medical Center</v>
          </cell>
          <cell r="C230">
            <v>10</v>
          </cell>
          <cell r="D230" t="str">
            <v>CHCP</v>
          </cell>
          <cell r="E230" t="str">
            <v>Lucas</v>
          </cell>
          <cell r="F230" t="str">
            <v xml:space="preserve"> 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Toledo</v>
          </cell>
          <cell r="R230" t="str">
            <v>Acute</v>
          </cell>
          <cell r="S230" t="str">
            <v>Urban</v>
          </cell>
          <cell r="T230" t="str">
            <v>C</v>
          </cell>
          <cell r="U230">
            <v>0</v>
          </cell>
          <cell r="V230" t="str">
            <v>1467493551</v>
          </cell>
          <cell r="W230">
            <v>360112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A231" t="str">
            <v>2900105</v>
          </cell>
          <cell r="B231" t="str">
            <v>Summa Barberton (was Barberton Citizens)</v>
          </cell>
          <cell r="C231">
            <v>7</v>
          </cell>
          <cell r="D231" t="str">
            <v>Summa</v>
          </cell>
          <cell r="E231" t="str">
            <v>Summit</v>
          </cell>
          <cell r="F231" t="str">
            <v xml:space="preserve"> </v>
          </cell>
          <cell r="G231">
            <v>0</v>
          </cell>
          <cell r="H231">
            <v>0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Barberton</v>
          </cell>
          <cell r="R231" t="str">
            <v>Acute</v>
          </cell>
          <cell r="S231" t="str">
            <v>Urban</v>
          </cell>
          <cell r="T231">
            <v>0</v>
          </cell>
          <cell r="U231" t="str">
            <v>P</v>
          </cell>
          <cell r="V231" t="str">
            <v>1174705941</v>
          </cell>
          <cell r="W231">
            <v>360019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A232" t="str">
            <v>7649601</v>
          </cell>
          <cell r="B232" t="str">
            <v>Summa Health System Hospitals</v>
          </cell>
          <cell r="C232">
            <v>7</v>
          </cell>
          <cell r="D232" t="str">
            <v>Summa</v>
          </cell>
          <cell r="E232" t="str">
            <v>Summit</v>
          </cell>
          <cell r="F232" t="str">
            <v xml:space="preserve"> </v>
          </cell>
          <cell r="G232">
            <v>0</v>
          </cell>
          <cell r="H232">
            <v>0</v>
          </cell>
          <cell r="I232">
            <v>1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Akron</v>
          </cell>
          <cell r="R232" t="str">
            <v>Acute</v>
          </cell>
          <cell r="S232" t="str">
            <v>Urban</v>
          </cell>
          <cell r="T232" t="str">
            <v>C</v>
          </cell>
          <cell r="U232" t="str">
            <v>P</v>
          </cell>
          <cell r="V232" t="str">
            <v>1396765681</v>
          </cell>
          <cell r="W232">
            <v>360020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A233" t="str">
            <v>0064605</v>
          </cell>
          <cell r="B233" t="str">
            <v xml:space="preserve">Summa Rehab Hospital </v>
          </cell>
          <cell r="C233">
            <v>0</v>
          </cell>
          <cell r="D233" t="str">
            <v>Summa</v>
          </cell>
          <cell r="E233" t="str">
            <v>Summit</v>
          </cell>
          <cell r="F233">
            <v>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Akron</v>
          </cell>
          <cell r="R233" t="str">
            <v>Speciality/Rehab</v>
          </cell>
          <cell r="S233" t="str">
            <v>DRG-E</v>
          </cell>
          <cell r="T233">
            <v>0</v>
          </cell>
          <cell r="U233">
            <v>0</v>
          </cell>
          <cell r="V233">
            <v>1538449830</v>
          </cell>
          <cell r="W233">
            <v>363035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New</v>
          </cell>
        </row>
        <row r="234">
          <cell r="A234" t="str">
            <v>2982009</v>
          </cell>
          <cell r="B234" t="str">
            <v>Summa Western Reserve Hospital</v>
          </cell>
          <cell r="C234">
            <v>7</v>
          </cell>
          <cell r="D234" t="str">
            <v>Summa</v>
          </cell>
          <cell r="E234" t="str">
            <v>Summit</v>
          </cell>
          <cell r="F234">
            <v>0</v>
          </cell>
          <cell r="G234">
            <v>0</v>
          </cell>
          <cell r="H234">
            <v>0</v>
          </cell>
          <cell r="I234">
            <v>1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Cuyahoga Falls</v>
          </cell>
          <cell r="R234" t="str">
            <v>Acute</v>
          </cell>
          <cell r="S234" t="str">
            <v>Urban</v>
          </cell>
          <cell r="T234">
            <v>0</v>
          </cell>
          <cell r="U234">
            <v>0</v>
          </cell>
          <cell r="V234" t="str">
            <v>1518104199</v>
          </cell>
          <cell r="W234">
            <v>360150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A235" t="str">
            <v>2929317</v>
          </cell>
          <cell r="B235" t="str">
            <v>Surgical Hospital at Southwoods</v>
          </cell>
          <cell r="C235">
            <v>6</v>
          </cell>
          <cell r="D235">
            <v>0</v>
          </cell>
          <cell r="E235" t="str">
            <v>Mahoning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Youngstown</v>
          </cell>
          <cell r="R235" t="str">
            <v>Acute</v>
          </cell>
          <cell r="S235" t="str">
            <v>Urban</v>
          </cell>
          <cell r="T235">
            <v>0</v>
          </cell>
          <cell r="U235">
            <v>0</v>
          </cell>
          <cell r="V235" t="str">
            <v>1740398890</v>
          </cell>
          <cell r="W235">
            <v>360352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A236" t="str">
            <v>0414206</v>
          </cell>
          <cell r="B236" t="str">
            <v>Sycamore Hospital</v>
          </cell>
          <cell r="C236">
            <v>7</v>
          </cell>
          <cell r="D236" t="str">
            <v>Alliance</v>
          </cell>
          <cell r="E236" t="str">
            <v>Montgomery</v>
          </cell>
          <cell r="F236" t="str">
            <v xml:space="preserve"> </v>
          </cell>
          <cell r="G236">
            <v>0</v>
          </cell>
          <cell r="H236">
            <v>0</v>
          </cell>
          <cell r="I236">
            <v>1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Miamisburg</v>
          </cell>
          <cell r="R236" t="str">
            <v>Acute</v>
          </cell>
          <cell r="S236" t="str">
            <v>Urban</v>
          </cell>
          <cell r="T236">
            <v>0</v>
          </cell>
          <cell r="U236">
            <v>0</v>
          </cell>
          <cell r="V236" t="str">
            <v>1316966518</v>
          </cell>
          <cell r="W236">
            <v>360239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A237" t="str">
            <v>2781182</v>
          </cell>
          <cell r="B237" t="str">
            <v>Ten Lakes Hospital</v>
          </cell>
          <cell r="C237">
            <v>0</v>
          </cell>
          <cell r="D237" t="str">
            <v>PSI</v>
          </cell>
          <cell r="E237" t="str">
            <v>Tuscarawas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Dennison</v>
          </cell>
          <cell r="R237" t="str">
            <v>Psych</v>
          </cell>
          <cell r="S237" t="str">
            <v>Psych</v>
          </cell>
          <cell r="T237">
            <v>0</v>
          </cell>
          <cell r="U237" t="str">
            <v>p</v>
          </cell>
          <cell r="V237">
            <v>0</v>
          </cell>
          <cell r="W237">
            <v>364042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A238" t="str">
            <v>2338447</v>
          </cell>
          <cell r="B238" t="str">
            <v>Three Gables Surgical Center</v>
          </cell>
          <cell r="C238">
            <v>11</v>
          </cell>
          <cell r="D238"/>
          <cell r="E238" t="str">
            <v>Lawrence</v>
          </cell>
          <cell r="F238" t="str">
            <v xml:space="preserve"> </v>
          </cell>
          <cell r="G238">
            <v>0</v>
          </cell>
          <cell r="H238">
            <v>0</v>
          </cell>
          <cell r="I238">
            <v>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</v>
          </cell>
          <cell r="Q238" t="str">
            <v>Proctorvville</v>
          </cell>
          <cell r="R238" t="str">
            <v>Acute</v>
          </cell>
          <cell r="S238" t="str">
            <v>Urban</v>
          </cell>
          <cell r="T238">
            <v>0</v>
          </cell>
          <cell r="U238">
            <v>0</v>
          </cell>
          <cell r="V238" t="str">
            <v>1124083878</v>
          </cell>
          <cell r="W238">
            <v>360261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239" t="str">
            <v>0560343</v>
          </cell>
          <cell r="B239" t="str">
            <v>Tod Children's Hospital</v>
          </cell>
          <cell r="C239">
            <v>19</v>
          </cell>
          <cell r="D239" t="str">
            <v>Forum</v>
          </cell>
          <cell r="E239" t="str">
            <v>Mahoning</v>
          </cell>
          <cell r="F239" t="str">
            <v xml:space="preserve"> </v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Youngstown</v>
          </cell>
          <cell r="R239" t="str">
            <v>Acute</v>
          </cell>
          <cell r="S239" t="str">
            <v>Children's</v>
          </cell>
          <cell r="T239">
            <v>0</v>
          </cell>
          <cell r="U239">
            <v>0</v>
          </cell>
          <cell r="V239"/>
          <cell r="W239">
            <v>363307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Closed</v>
          </cell>
        </row>
        <row r="240">
          <cell r="A240" t="str">
            <v>0999675</v>
          </cell>
          <cell r="B240" t="str">
            <v>Toledo Children's Hospital</v>
          </cell>
          <cell r="C240">
            <v>24</v>
          </cell>
          <cell r="D240" t="str">
            <v>ProMedica</v>
          </cell>
          <cell r="E240" t="str">
            <v>Lucas</v>
          </cell>
          <cell r="F240" t="str">
            <v xml:space="preserve"> </v>
          </cell>
          <cell r="G240">
            <v>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Toledo</v>
          </cell>
          <cell r="R240" t="str">
            <v>Acute</v>
          </cell>
          <cell r="S240" t="str">
            <v>Children's</v>
          </cell>
          <cell r="T240" t="str">
            <v>C</v>
          </cell>
          <cell r="U240">
            <v>0</v>
          </cell>
          <cell r="V240" t="str">
            <v>1205837259</v>
          </cell>
          <cell r="W240">
            <v>360068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A241" t="str">
            <v>8822662</v>
          </cell>
          <cell r="B241" t="str">
            <v>Toledo Hospital</v>
          </cell>
          <cell r="C241">
            <v>10</v>
          </cell>
          <cell r="D241" t="str">
            <v>ProMedica</v>
          </cell>
          <cell r="E241" t="str">
            <v>Lucas</v>
          </cell>
          <cell r="F241" t="str">
            <v xml:space="preserve"> </v>
          </cell>
          <cell r="G241">
            <v>0</v>
          </cell>
          <cell r="H241">
            <v>0</v>
          </cell>
          <cell r="I241">
            <v>1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 t="str">
            <v>Toledo</v>
          </cell>
          <cell r="R241" t="str">
            <v>Acute</v>
          </cell>
          <cell r="S241" t="str">
            <v>Urban</v>
          </cell>
          <cell r="T241" t="str">
            <v>C</v>
          </cell>
          <cell r="U241" t="str">
            <v>P</v>
          </cell>
          <cell r="V241" t="str">
            <v>1407854771</v>
          </cell>
          <cell r="W241">
            <v>360068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A242" t="str">
            <v>0093233</v>
          </cell>
          <cell r="B242" t="str">
            <v>TriHealth Evendale Hospital</v>
          </cell>
          <cell r="C242" t="str">
            <v>5</v>
          </cell>
          <cell r="D242" t="str">
            <v>TriHealth</v>
          </cell>
          <cell r="E242" t="str">
            <v>Hamilton</v>
          </cell>
          <cell r="F242" t="str">
            <v xml:space="preserve"> 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 t="str">
            <v>Cincinnati</v>
          </cell>
          <cell r="R242" t="str">
            <v>Acute</v>
          </cell>
          <cell r="S242" t="str">
            <v>Urban</v>
          </cell>
          <cell r="T242">
            <v>0</v>
          </cell>
          <cell r="U242">
            <v>0</v>
          </cell>
          <cell r="V242" t="str">
            <v>1053655738</v>
          </cell>
          <cell r="W242">
            <v>360362</v>
          </cell>
          <cell r="X242">
            <v>29</v>
          </cell>
          <cell r="Y242" t="str">
            <v>01</v>
          </cell>
          <cell r="Z242" t="str">
            <v>001</v>
          </cell>
          <cell r="AA242">
            <v>0</v>
          </cell>
          <cell r="AB242">
            <v>0</v>
          </cell>
          <cell r="AC242">
            <v>0</v>
          </cell>
        </row>
        <row r="243">
          <cell r="A243" t="str">
            <v>0240386</v>
          </cell>
          <cell r="B243" t="str">
            <v>Trinity Hospital Holding Company</v>
          </cell>
          <cell r="C243">
            <v>1</v>
          </cell>
          <cell r="D243"/>
          <cell r="E243" t="str">
            <v>Jefferson</v>
          </cell>
          <cell r="F243" t="str">
            <v xml:space="preserve"> </v>
          </cell>
          <cell r="G243">
            <v>0</v>
          </cell>
          <cell r="H243">
            <v>0</v>
          </cell>
          <cell r="I243">
            <v>1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3</v>
          </cell>
          <cell r="Q243" t="str">
            <v>Steubenville</v>
          </cell>
          <cell r="R243" t="str">
            <v>Acute</v>
          </cell>
          <cell r="S243" t="str">
            <v>Urban</v>
          </cell>
          <cell r="T243">
            <v>0</v>
          </cell>
          <cell r="U243" t="str">
            <v>P</v>
          </cell>
          <cell r="V243" t="str">
            <v>1285715144</v>
          </cell>
          <cell r="W243">
            <v>360211</v>
          </cell>
          <cell r="AA243">
            <v>0</v>
          </cell>
          <cell r="AB243">
            <v>0</v>
          </cell>
          <cell r="AC243">
            <v>0</v>
          </cell>
        </row>
        <row r="244">
          <cell r="A244" t="str">
            <v>0053773</v>
          </cell>
          <cell r="B244" t="str">
            <v>Trinity Twin City Hospital</v>
          </cell>
          <cell r="C244">
            <v>11</v>
          </cell>
          <cell r="D244"/>
          <cell r="E244" t="str">
            <v>Tuscarawas</v>
          </cell>
          <cell r="F244" t="str">
            <v xml:space="preserve"> </v>
          </cell>
          <cell r="G244">
            <v>0</v>
          </cell>
          <cell r="H244">
            <v>0</v>
          </cell>
          <cell r="I244">
            <v>0</v>
          </cell>
          <cell r="J244">
            <v>1</v>
          </cell>
          <cell r="K244">
            <v>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  <cell r="Q244" t="str">
            <v>Dennison</v>
          </cell>
          <cell r="R244" t="str">
            <v>Acute</v>
          </cell>
          <cell r="S244" t="str">
            <v>CAH</v>
          </cell>
          <cell r="T244">
            <v>0</v>
          </cell>
          <cell r="U244">
            <v>0</v>
          </cell>
          <cell r="V244" t="str">
            <v>1992096192</v>
          </cell>
          <cell r="W244">
            <v>361302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A245" t="str">
            <v>8895843</v>
          </cell>
          <cell r="B245" t="str">
            <v>Trumbull Memorial Hospital</v>
          </cell>
          <cell r="C245">
            <v>6</v>
          </cell>
          <cell r="D245" t="str">
            <v>Forum</v>
          </cell>
          <cell r="E245" t="str">
            <v>Trumbull</v>
          </cell>
          <cell r="F245" t="str">
            <v xml:space="preserve"> 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Warren</v>
          </cell>
          <cell r="R245" t="str">
            <v>Acute</v>
          </cell>
          <cell r="S245" t="str">
            <v>Urban</v>
          </cell>
          <cell r="T245">
            <v>0</v>
          </cell>
          <cell r="U245">
            <v>0</v>
          </cell>
          <cell r="V245" t="str">
            <v>1922040591</v>
          </cell>
          <cell r="W245">
            <v>360055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Sold now Trumbull 3126398</v>
          </cell>
        </row>
        <row r="246">
          <cell r="A246" t="str">
            <v>3126398</v>
          </cell>
          <cell r="B246" t="str">
            <v>Trumbull Memorial Hospital</v>
          </cell>
          <cell r="C246">
            <v>6</v>
          </cell>
          <cell r="D246" t="str">
            <v>VCH</v>
          </cell>
          <cell r="E246" t="str">
            <v>Trumbull</v>
          </cell>
          <cell r="F246" t="str">
            <v xml:space="preserve"> </v>
          </cell>
          <cell r="G246">
            <v>0</v>
          </cell>
          <cell r="H246">
            <v>0</v>
          </cell>
          <cell r="I246">
            <v>1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Warren</v>
          </cell>
          <cell r="R246" t="str">
            <v>Acute</v>
          </cell>
          <cell r="S246" t="str">
            <v>Urban</v>
          </cell>
          <cell r="T246" t="str">
            <v>B</v>
          </cell>
          <cell r="U246">
            <v>0</v>
          </cell>
          <cell r="V246" t="str">
            <v>1043526023</v>
          </cell>
          <cell r="W246">
            <v>360055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A247" t="str">
            <v>8934425</v>
          </cell>
          <cell r="B247" t="str">
            <v>Twin City Hospital</v>
          </cell>
          <cell r="C247">
            <v>11</v>
          </cell>
          <cell r="D247"/>
          <cell r="E247" t="str">
            <v>Tuscarawas</v>
          </cell>
          <cell r="F247" t="str">
            <v xml:space="preserve"> </v>
          </cell>
          <cell r="G247">
            <v>0</v>
          </cell>
          <cell r="H247">
            <v>0</v>
          </cell>
          <cell r="I247">
            <v>0</v>
          </cell>
          <cell r="J247">
            <v>1</v>
          </cell>
          <cell r="K247">
            <v>2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3</v>
          </cell>
          <cell r="Q247" t="str">
            <v>Dennison</v>
          </cell>
          <cell r="R247" t="str">
            <v>Acute</v>
          </cell>
          <cell r="S247" t="str">
            <v>CAH</v>
          </cell>
          <cell r="T247">
            <v>0</v>
          </cell>
          <cell r="U247">
            <v>0</v>
          </cell>
          <cell r="V247" t="str">
            <v>1629050240</v>
          </cell>
          <cell r="W247">
            <v>361302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Sold now Trinity Twin City</v>
          </cell>
        </row>
        <row r="248">
          <cell r="A248" t="str">
            <v>0150152</v>
          </cell>
          <cell r="B248" t="str">
            <v>Twin Valley Behavioral Healthcare System (Central Ohio Psychiatric Hosp.)</v>
          </cell>
          <cell r="C248">
            <v>0</v>
          </cell>
          <cell r="D248" t="str">
            <v>ODMH</v>
          </cell>
          <cell r="E248" t="str">
            <v>Franklin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Columbus</v>
          </cell>
          <cell r="R248" t="str">
            <v>Psych</v>
          </cell>
          <cell r="S248" t="str">
            <v>Psych</v>
          </cell>
          <cell r="T248" t="str">
            <v>C</v>
          </cell>
          <cell r="U248" t="str">
            <v>P</v>
          </cell>
          <cell r="V248" t="str">
            <v>1710951835</v>
          </cell>
          <cell r="W248">
            <v>364007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A249" t="str">
            <v>3150067</v>
          </cell>
          <cell r="B249" t="str">
            <v>UH Ahuja Medical Center</v>
          </cell>
          <cell r="C249" t="str">
            <v>8</v>
          </cell>
          <cell r="D249" t="str">
            <v>UHHS</v>
          </cell>
          <cell r="E249" t="str">
            <v>Cuyahoga</v>
          </cell>
          <cell r="F249">
            <v>0</v>
          </cell>
          <cell r="G249">
            <v>0</v>
          </cell>
          <cell r="H249">
            <v>0</v>
          </cell>
          <cell r="I249">
            <v>1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Beachwood</v>
          </cell>
          <cell r="R249" t="str">
            <v>Acute</v>
          </cell>
          <cell r="S249" t="str">
            <v>Urban</v>
          </cell>
          <cell r="T249">
            <v>0</v>
          </cell>
          <cell r="U249">
            <v>0</v>
          </cell>
          <cell r="V249" t="str">
            <v>1609189604</v>
          </cell>
          <cell r="W249">
            <v>360359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New</v>
          </cell>
        </row>
        <row r="250">
          <cell r="A250" t="str">
            <v>0085308</v>
          </cell>
          <cell r="B250" t="str">
            <v>UH Rehabilation Hospital (Beachwood RH)</v>
          </cell>
          <cell r="C250">
            <v>0</v>
          </cell>
          <cell r="D250">
            <v>0</v>
          </cell>
          <cell r="E250" t="str">
            <v>Cuyahoga</v>
          </cell>
          <cell r="F250">
            <v>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Beechwood</v>
          </cell>
          <cell r="R250" t="str">
            <v>Speciality/Rehab</v>
          </cell>
          <cell r="S250" t="str">
            <v>DRG-E</v>
          </cell>
          <cell r="T250">
            <v>0</v>
          </cell>
          <cell r="U250">
            <v>0</v>
          </cell>
          <cell r="V250" t="str">
            <v>1497002398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A251" t="str">
            <v>0563751</v>
          </cell>
          <cell r="B251" t="str">
            <v>UHHS/Bedford Medical Center</v>
          </cell>
          <cell r="C251">
            <v>8</v>
          </cell>
          <cell r="D251" t="str">
            <v>UHHS</v>
          </cell>
          <cell r="E251" t="str">
            <v>Cuyahoga</v>
          </cell>
          <cell r="F251" t="str">
            <v xml:space="preserve"> </v>
          </cell>
          <cell r="G251">
            <v>0</v>
          </cell>
          <cell r="H251">
            <v>0</v>
          </cell>
          <cell r="I251">
            <v>1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Bedford</v>
          </cell>
          <cell r="R251" t="str">
            <v>Acute</v>
          </cell>
          <cell r="S251" t="str">
            <v>Urban</v>
          </cell>
          <cell r="T251">
            <v>0</v>
          </cell>
          <cell r="U251">
            <v>0</v>
          </cell>
          <cell r="V251" t="str">
            <v>1336239524</v>
          </cell>
          <cell r="W251">
            <v>360115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A252" t="str">
            <v>1058662</v>
          </cell>
          <cell r="B252" t="str">
            <v>UHHS/Brown Memorial Hospital</v>
          </cell>
          <cell r="C252">
            <v>11</v>
          </cell>
          <cell r="D252" t="str">
            <v>UHHS</v>
          </cell>
          <cell r="E252" t="str">
            <v>Ashtabula</v>
          </cell>
          <cell r="F252" t="str">
            <v xml:space="preserve"> </v>
          </cell>
          <cell r="G252">
            <v>0</v>
          </cell>
          <cell r="H252">
            <v>0</v>
          </cell>
          <cell r="I252">
            <v>1</v>
          </cell>
          <cell r="J252">
            <v>0</v>
          </cell>
          <cell r="K252">
            <v>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 t="str">
            <v>Canneaut</v>
          </cell>
          <cell r="R252" t="str">
            <v>Acute</v>
          </cell>
          <cell r="S252" t="str">
            <v>CAH</v>
          </cell>
          <cell r="T252">
            <v>0</v>
          </cell>
          <cell r="U252">
            <v>0</v>
          </cell>
          <cell r="V252" t="str">
            <v>1902996119</v>
          </cell>
          <cell r="W252">
            <v>361308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A253" t="str">
            <v>3106758</v>
          </cell>
          <cell r="B253" t="str">
            <v>UHHS/Geauga Regional Hospital</v>
          </cell>
          <cell r="C253">
            <v>8</v>
          </cell>
          <cell r="D253" t="str">
            <v>UHHS</v>
          </cell>
          <cell r="E253" t="str">
            <v>Geauga</v>
          </cell>
          <cell r="F253" t="str">
            <v xml:space="preserve"> </v>
          </cell>
          <cell r="G253">
            <v>0</v>
          </cell>
          <cell r="H253">
            <v>0</v>
          </cell>
          <cell r="I253">
            <v>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Chardon</v>
          </cell>
          <cell r="R253" t="str">
            <v>Acute</v>
          </cell>
          <cell r="S253" t="str">
            <v>Urban</v>
          </cell>
          <cell r="T253">
            <v>0</v>
          </cell>
          <cell r="U253" t="str">
            <v>P</v>
          </cell>
          <cell r="V253" t="str">
            <v>1285724476</v>
          </cell>
          <cell r="W253">
            <v>360192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A254" t="str">
            <v>0616551</v>
          </cell>
          <cell r="B254" t="str">
            <v>UHHS/Heather Hill, Inc.</v>
          </cell>
          <cell r="C254">
            <v>0</v>
          </cell>
          <cell r="D254" t="str">
            <v>UHHS</v>
          </cell>
          <cell r="E254" t="str">
            <v>Geauga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Chardon</v>
          </cell>
          <cell r="R254" t="str">
            <v>Speciality/Rehab</v>
          </cell>
          <cell r="S254" t="str">
            <v>DRG-E</v>
          </cell>
          <cell r="T254">
            <v>0</v>
          </cell>
          <cell r="U254">
            <v>0</v>
          </cell>
          <cell r="V254" t="str">
            <v>1326125956</v>
          </cell>
          <cell r="W254">
            <v>362014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Sold now Heather Hill Care Community</v>
          </cell>
        </row>
        <row r="255">
          <cell r="A255" t="str">
            <v>5874568</v>
          </cell>
          <cell r="B255" t="str">
            <v>UHHS/Memorial Hospital of Geneva</v>
          </cell>
          <cell r="C255">
            <v>11</v>
          </cell>
          <cell r="D255" t="str">
            <v>UHHS</v>
          </cell>
          <cell r="E255" t="str">
            <v>Ashtabula</v>
          </cell>
          <cell r="F255" t="str">
            <v xml:space="preserve"> </v>
          </cell>
          <cell r="G255">
            <v>0</v>
          </cell>
          <cell r="H255">
            <v>0</v>
          </cell>
          <cell r="I255">
            <v>1</v>
          </cell>
          <cell r="J255">
            <v>0</v>
          </cell>
          <cell r="K255">
            <v>2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Geneva</v>
          </cell>
          <cell r="R255" t="str">
            <v>Acute</v>
          </cell>
          <cell r="S255" t="str">
            <v>CAH</v>
          </cell>
          <cell r="T255">
            <v>0</v>
          </cell>
          <cell r="U255">
            <v>0</v>
          </cell>
          <cell r="V255" t="str">
            <v>1225128432</v>
          </cell>
          <cell r="W255">
            <v>361307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A256" t="str">
            <v>0548143</v>
          </cell>
          <cell r="B256" t="str">
            <v>UHHS/Rainbow Babies &amp; Children's Ho</v>
          </cell>
          <cell r="C256">
            <v>17</v>
          </cell>
          <cell r="D256" t="str">
            <v>UHHS</v>
          </cell>
          <cell r="E256" t="str">
            <v>Cuyahoga</v>
          </cell>
          <cell r="F256" t="str">
            <v xml:space="preserve"> </v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Cleveland</v>
          </cell>
          <cell r="R256" t="str">
            <v>Childrens</v>
          </cell>
          <cell r="S256" t="str">
            <v>Children's</v>
          </cell>
          <cell r="T256" t="str">
            <v>C</v>
          </cell>
          <cell r="U256">
            <v>0</v>
          </cell>
          <cell r="V256" t="str">
            <v>1518042175</v>
          </cell>
          <cell r="W256">
            <v>363302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A257" t="str">
            <v>7344190</v>
          </cell>
          <cell r="B257" t="str">
            <v>UHHS/Richmond Heights Gen Hosp.</v>
          </cell>
          <cell r="C257">
            <v>8</v>
          </cell>
          <cell r="D257" t="str">
            <v>UHHS</v>
          </cell>
          <cell r="E257" t="str">
            <v>Cuyahoga</v>
          </cell>
          <cell r="F257" t="str">
            <v xml:space="preserve"> </v>
          </cell>
          <cell r="G257">
            <v>0</v>
          </cell>
          <cell r="H257">
            <v>0</v>
          </cell>
          <cell r="I257">
            <v>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 t="str">
            <v>Richmond Heights</v>
          </cell>
          <cell r="R257" t="str">
            <v>Acute</v>
          </cell>
          <cell r="S257" t="str">
            <v>Urban</v>
          </cell>
          <cell r="T257">
            <v>0</v>
          </cell>
          <cell r="U257">
            <v>0</v>
          </cell>
          <cell r="V257" t="str">
            <v>1669562864</v>
          </cell>
          <cell r="W257">
            <v>360075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A258" t="str">
            <v>0452675</v>
          </cell>
          <cell r="B258" t="str">
            <v>UHHS/St. John West Shore Hospital</v>
          </cell>
          <cell r="C258">
            <v>8</v>
          </cell>
          <cell r="D258" t="str">
            <v>UHHS/CSAH</v>
          </cell>
          <cell r="E258" t="str">
            <v>Cuyahoga</v>
          </cell>
          <cell r="F258" t="str">
            <v xml:space="preserve"> </v>
          </cell>
          <cell r="G258">
            <v>0</v>
          </cell>
          <cell r="H258">
            <v>0</v>
          </cell>
          <cell r="I258">
            <v>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 t="str">
            <v>Westlake</v>
          </cell>
          <cell r="R258" t="str">
            <v>Acute</v>
          </cell>
          <cell r="S258" t="str">
            <v>Urban</v>
          </cell>
          <cell r="T258">
            <v>0</v>
          </cell>
          <cell r="U258">
            <v>0</v>
          </cell>
          <cell r="V258" t="str">
            <v>1841264868</v>
          </cell>
          <cell r="W258">
            <v>360123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Sold now CSA St. John</v>
          </cell>
        </row>
        <row r="259">
          <cell r="A259" t="str">
            <v>7649709</v>
          </cell>
          <cell r="B259" t="str">
            <v>UHHS/St. Vincent Charity Hospital</v>
          </cell>
          <cell r="C259">
            <v>8</v>
          </cell>
          <cell r="D259" t="str">
            <v>UHHS/CSAH</v>
          </cell>
          <cell r="E259" t="str">
            <v>Cuyahoga</v>
          </cell>
          <cell r="F259" t="str">
            <v xml:space="preserve"> </v>
          </cell>
          <cell r="G259">
            <v>0</v>
          </cell>
          <cell r="H259">
            <v>0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Cleveland</v>
          </cell>
          <cell r="R259" t="str">
            <v>Acute</v>
          </cell>
          <cell r="S259" t="str">
            <v>Urban</v>
          </cell>
          <cell r="T259">
            <v>0</v>
          </cell>
          <cell r="U259">
            <v>0</v>
          </cell>
          <cell r="V259" t="str">
            <v>1710951801</v>
          </cell>
          <cell r="W259">
            <v>360037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Sold now St. Vincent Charity</v>
          </cell>
        </row>
        <row r="260">
          <cell r="A260" t="str">
            <v>8962421</v>
          </cell>
          <cell r="B260" t="str">
            <v>UHHS/University Hosp. of Cleveland</v>
          </cell>
          <cell r="C260">
            <v>9</v>
          </cell>
          <cell r="D260" t="str">
            <v>UHHS</v>
          </cell>
          <cell r="E260" t="str">
            <v>Cuyahoga</v>
          </cell>
          <cell r="F260" t="str">
            <v xml:space="preserve"> 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 t="str">
            <v>Cleveland</v>
          </cell>
          <cell r="R260" t="str">
            <v>Acute</v>
          </cell>
          <cell r="S260" t="str">
            <v>Teaching</v>
          </cell>
          <cell r="T260">
            <v>0</v>
          </cell>
          <cell r="U260" t="str">
            <v>P</v>
          </cell>
          <cell r="V260" t="str">
            <v>1043397292</v>
          </cell>
          <cell r="W260">
            <v>360137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A261" t="str">
            <v>8957759</v>
          </cell>
          <cell r="B261" t="str">
            <v>Union Hospital</v>
          </cell>
          <cell r="C261">
            <v>20</v>
          </cell>
          <cell r="D261"/>
          <cell r="E261" t="str">
            <v>Tuscarawas</v>
          </cell>
          <cell r="F261" t="str">
            <v xml:space="preserve"> </v>
          </cell>
          <cell r="G261">
            <v>0</v>
          </cell>
          <cell r="H261">
            <v>0</v>
          </cell>
          <cell r="I261">
            <v>0</v>
          </cell>
          <cell r="J261">
            <v>1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3</v>
          </cell>
          <cell r="Q261" t="str">
            <v>Dover</v>
          </cell>
          <cell r="R261" t="str">
            <v>Acute</v>
          </cell>
          <cell r="S261" t="str">
            <v>Rural</v>
          </cell>
          <cell r="T261">
            <v>0</v>
          </cell>
          <cell r="U261">
            <v>0</v>
          </cell>
          <cell r="V261" t="str">
            <v>1871606921</v>
          </cell>
          <cell r="W261">
            <v>360010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</row>
        <row r="262">
          <cell r="A262" t="str">
            <v>0349331</v>
          </cell>
          <cell r="B262" t="str">
            <v>University Hospital</v>
          </cell>
          <cell r="C262">
            <v>9</v>
          </cell>
          <cell r="D262" t="str">
            <v>HA</v>
          </cell>
          <cell r="E262" t="str">
            <v>Hamilton</v>
          </cell>
          <cell r="F262" t="str">
            <v xml:space="preserve"> </v>
          </cell>
          <cell r="G262">
            <v>0</v>
          </cell>
          <cell r="H262">
            <v>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 t="str">
            <v>Cincinnati</v>
          </cell>
          <cell r="R262" t="str">
            <v>Acute</v>
          </cell>
          <cell r="S262" t="str">
            <v>Teaching</v>
          </cell>
          <cell r="T262" t="str">
            <v>C</v>
          </cell>
          <cell r="U262" t="str">
            <v>P</v>
          </cell>
          <cell r="V262" t="str">
            <v>1033154026</v>
          </cell>
          <cell r="W262">
            <v>360003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A263" t="str">
            <v>5616506</v>
          </cell>
          <cell r="B263" t="str">
            <v>University of Toledo Med Ctr. (was Medical College of Ohio)</v>
          </cell>
          <cell r="C263">
            <v>9</v>
          </cell>
          <cell r="D263" t="str">
            <v>UHP</v>
          </cell>
          <cell r="E263" t="str">
            <v>Lucas</v>
          </cell>
          <cell r="F263" t="str">
            <v xml:space="preserve"> </v>
          </cell>
          <cell r="G263">
            <v>0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 t="str">
            <v>Toledo</v>
          </cell>
          <cell r="R263" t="str">
            <v>Acute</v>
          </cell>
          <cell r="S263" t="str">
            <v>Teaching</v>
          </cell>
          <cell r="T263">
            <v>0</v>
          </cell>
          <cell r="U263" t="str">
            <v>P</v>
          </cell>
          <cell r="V263" t="str">
            <v>1811971302</v>
          </cell>
          <cell r="W263">
            <v>360048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A264" t="str">
            <v>2536107</v>
          </cell>
          <cell r="B264" t="str">
            <v>University Pointe Surgical Hospital</v>
          </cell>
          <cell r="C264">
            <v>7</v>
          </cell>
          <cell r="D264"/>
          <cell r="E264" t="str">
            <v>Butler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 t="str">
            <v>West Chester</v>
          </cell>
          <cell r="R264" t="str">
            <v>Acute</v>
          </cell>
          <cell r="S264" t="str">
            <v>Urban</v>
          </cell>
          <cell r="T264">
            <v>0</v>
          </cell>
          <cell r="U264">
            <v>0</v>
          </cell>
          <cell r="V264" t="str">
            <v>1043383417</v>
          </cell>
          <cell r="W264">
            <v>360271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Merged into West Chester Medical Center</v>
          </cell>
        </row>
        <row r="265">
          <cell r="A265" t="str">
            <v>8502258</v>
          </cell>
          <cell r="B265" t="str">
            <v>Upper Valley Medical Center</v>
          </cell>
          <cell r="C265">
            <v>7</v>
          </cell>
          <cell r="D265" t="str">
            <v>UVMC</v>
          </cell>
          <cell r="E265" t="str">
            <v>Miami</v>
          </cell>
          <cell r="F265" t="str">
            <v xml:space="preserve"> 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 t="str">
            <v>Troy</v>
          </cell>
          <cell r="R265" t="str">
            <v>Acute</v>
          </cell>
          <cell r="S265" t="str">
            <v>Urban</v>
          </cell>
          <cell r="T265">
            <v>0</v>
          </cell>
          <cell r="U265" t="str">
            <v>P</v>
          </cell>
          <cell r="V265" t="str">
            <v>1184638942</v>
          </cell>
          <cell r="W265">
            <v>360174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A266" t="str">
            <v>9027663</v>
          </cell>
          <cell r="B266" t="str">
            <v>Van Wert County Hospital</v>
          </cell>
          <cell r="C266">
            <v>1</v>
          </cell>
          <cell r="D266"/>
          <cell r="E266" t="str">
            <v>Van Wert</v>
          </cell>
          <cell r="F266" t="str">
            <v xml:space="preserve"> </v>
          </cell>
          <cell r="G266">
            <v>0</v>
          </cell>
          <cell r="H266">
            <v>0</v>
          </cell>
          <cell r="I266">
            <v>0</v>
          </cell>
          <cell r="J266">
            <v>1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Van Wert</v>
          </cell>
          <cell r="R266" t="str">
            <v>Acute</v>
          </cell>
          <cell r="S266" t="str">
            <v>Rural</v>
          </cell>
          <cell r="T266">
            <v>0</v>
          </cell>
          <cell r="U266">
            <v>0</v>
          </cell>
          <cell r="V266" t="str">
            <v>1942267760</v>
          </cell>
          <cell r="W266">
            <v>360071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A267" t="str">
            <v>3140729</v>
          </cell>
          <cell r="B267" t="str">
            <v>Vibra Hospital of Mahoning Valley</v>
          </cell>
          <cell r="C267">
            <v>0</v>
          </cell>
          <cell r="D267">
            <v>0</v>
          </cell>
          <cell r="E267" t="str">
            <v>Mahoning</v>
          </cell>
          <cell r="F267">
            <v>1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Boardman</v>
          </cell>
          <cell r="R267" t="str">
            <v>Speciality/Rehab</v>
          </cell>
          <cell r="S267" t="str">
            <v>DRG-E</v>
          </cell>
          <cell r="T267">
            <v>0</v>
          </cell>
          <cell r="U267">
            <v>0</v>
          </cell>
          <cell r="V267" t="str">
            <v>1528203049</v>
          </cell>
          <cell r="W267">
            <v>362023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HCAP 2012 - Old owner bankrupt and did not/refused to file cost report. Not able to include in program.</v>
          </cell>
        </row>
        <row r="268">
          <cell r="A268" t="str">
            <v>9112347</v>
          </cell>
          <cell r="B268" t="str">
            <v>Wadsworth-Rittman Hospital</v>
          </cell>
          <cell r="C268">
            <v>8</v>
          </cell>
          <cell r="D268" t="str">
            <v>Summa</v>
          </cell>
          <cell r="E268" t="str">
            <v>Medina</v>
          </cell>
          <cell r="F268" t="str">
            <v xml:space="preserve"> </v>
          </cell>
          <cell r="G268">
            <v>0</v>
          </cell>
          <cell r="H268">
            <v>0</v>
          </cell>
          <cell r="I268">
            <v>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>Wadsworth</v>
          </cell>
          <cell r="R268" t="str">
            <v>Acute</v>
          </cell>
          <cell r="S268" t="str">
            <v>Urban</v>
          </cell>
          <cell r="T268">
            <v>0</v>
          </cell>
          <cell r="U268">
            <v>0</v>
          </cell>
          <cell r="V268" t="str">
            <v>1962596056</v>
          </cell>
          <cell r="W268">
            <v>360195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A269" t="str">
            <v>9250484</v>
          </cell>
          <cell r="B269" t="str">
            <v>Wayne Hospital Company</v>
          </cell>
          <cell r="C269">
            <v>12</v>
          </cell>
          <cell r="D269"/>
          <cell r="E269" t="str">
            <v>Darke</v>
          </cell>
          <cell r="F269" t="str">
            <v xml:space="preserve"> </v>
          </cell>
          <cell r="G269">
            <v>0</v>
          </cell>
          <cell r="H269">
            <v>0</v>
          </cell>
          <cell r="I269">
            <v>0</v>
          </cell>
          <cell r="J269">
            <v>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 t="str">
            <v>Greenville</v>
          </cell>
          <cell r="R269" t="str">
            <v>Acute</v>
          </cell>
          <cell r="S269" t="str">
            <v>Rural</v>
          </cell>
          <cell r="T269">
            <v>0</v>
          </cell>
          <cell r="U269">
            <v>0</v>
          </cell>
          <cell r="V269" t="str">
            <v>1184621161</v>
          </cell>
          <cell r="W269">
            <v>360044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A270" t="str">
            <v>2943882</v>
          </cell>
          <cell r="B270" t="str">
            <v>West Chester Medical Center</v>
          </cell>
          <cell r="C270">
            <v>5</v>
          </cell>
          <cell r="D270">
            <v>0</v>
          </cell>
          <cell r="E270" t="str">
            <v>Butler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 t="str">
            <v>West Chester</v>
          </cell>
          <cell r="R270" t="str">
            <v>Acute</v>
          </cell>
          <cell r="S270" t="str">
            <v>Urban</v>
          </cell>
          <cell r="T270">
            <v>0</v>
          </cell>
          <cell r="U270">
            <v>0</v>
          </cell>
          <cell r="V270" t="str">
            <v>1851549273</v>
          </cell>
          <cell r="W270">
            <v>360354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</row>
        <row r="271">
          <cell r="A271" t="str">
            <v>9736361</v>
          </cell>
          <cell r="B271" t="str">
            <v>Western Reserve Care System</v>
          </cell>
          <cell r="C271">
            <v>6</v>
          </cell>
          <cell r="D271" t="str">
            <v>Forum</v>
          </cell>
          <cell r="E271" t="str">
            <v>Mahoning</v>
          </cell>
          <cell r="F271" t="str">
            <v xml:space="preserve"> </v>
          </cell>
          <cell r="G271">
            <v>0</v>
          </cell>
          <cell r="H271">
            <v>0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 t="str">
            <v>Cleveland</v>
          </cell>
          <cell r="R271" t="str">
            <v>Acute</v>
          </cell>
          <cell r="S271" t="str">
            <v>Urban</v>
          </cell>
          <cell r="T271">
            <v>0</v>
          </cell>
          <cell r="U271">
            <v>0</v>
          </cell>
          <cell r="V271" t="str">
            <v>1275578056</v>
          </cell>
          <cell r="W271">
            <v>360141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Sold now Northside 3126405</v>
          </cell>
        </row>
        <row r="272">
          <cell r="A272" t="str">
            <v>9548609</v>
          </cell>
          <cell r="B272" t="str">
            <v>Wilson Memorial Hospital</v>
          </cell>
          <cell r="C272">
            <v>12</v>
          </cell>
          <cell r="D272"/>
          <cell r="E272" t="str">
            <v>Shelby</v>
          </cell>
          <cell r="F272" t="str">
            <v xml:space="preserve"> 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 t="str">
            <v>Sidney</v>
          </cell>
          <cell r="R272" t="str">
            <v>Acute</v>
          </cell>
          <cell r="S272" t="str">
            <v>Rural</v>
          </cell>
          <cell r="T272">
            <v>0</v>
          </cell>
          <cell r="U272">
            <v>0</v>
          </cell>
          <cell r="V272" t="str">
            <v>1639174204</v>
          </cell>
          <cell r="W272">
            <v>360013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</row>
        <row r="273">
          <cell r="A273" t="str">
            <v>9626506</v>
          </cell>
          <cell r="B273" t="str">
            <v>Wood County Hospital</v>
          </cell>
          <cell r="C273">
            <v>10</v>
          </cell>
          <cell r="D273" t="str">
            <v>UHP</v>
          </cell>
          <cell r="E273" t="str">
            <v>Wood</v>
          </cell>
          <cell r="F273" t="str">
            <v xml:space="preserve"> </v>
          </cell>
          <cell r="G273">
            <v>0</v>
          </cell>
          <cell r="H273">
            <v>0</v>
          </cell>
          <cell r="I273">
            <v>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Bowling Green</v>
          </cell>
          <cell r="R273" t="str">
            <v>Acute</v>
          </cell>
          <cell r="S273" t="str">
            <v>Urban</v>
          </cell>
          <cell r="T273">
            <v>0</v>
          </cell>
          <cell r="U273">
            <v>0</v>
          </cell>
          <cell r="V273" t="str">
            <v>1790751253</v>
          </cell>
          <cell r="W273">
            <v>360029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A274" t="str">
            <v>9656251</v>
          </cell>
          <cell r="B274" t="str">
            <v>Wooster Community Hospital</v>
          </cell>
          <cell r="C274">
            <v>8</v>
          </cell>
          <cell r="D274"/>
          <cell r="E274" t="str">
            <v>Wayne</v>
          </cell>
          <cell r="F274" t="str">
            <v xml:space="preserve"> </v>
          </cell>
          <cell r="G274">
            <v>0</v>
          </cell>
          <cell r="H274">
            <v>0</v>
          </cell>
          <cell r="I274">
            <v>0</v>
          </cell>
          <cell r="J274">
            <v>1</v>
          </cell>
          <cell r="K274">
            <v>0</v>
          </cell>
          <cell r="L274">
            <v>2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Wooster</v>
          </cell>
          <cell r="R274" t="str">
            <v>Acute</v>
          </cell>
          <cell r="S274" t="str">
            <v>Rural</v>
          </cell>
          <cell r="T274">
            <v>0</v>
          </cell>
          <cell r="U274">
            <v>0</v>
          </cell>
          <cell r="V274" t="str">
            <v>1437156247</v>
          </cell>
          <cell r="W274">
            <v>360036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</row>
        <row r="275">
          <cell r="A275" t="str">
            <v>9687512</v>
          </cell>
          <cell r="B275" t="str">
            <v>Wyandot Memorial Hospital</v>
          </cell>
          <cell r="C275">
            <v>11</v>
          </cell>
          <cell r="D275"/>
          <cell r="E275" t="str">
            <v>Wyandot</v>
          </cell>
          <cell r="F275" t="str">
            <v xml:space="preserve"> </v>
          </cell>
          <cell r="G275">
            <v>0</v>
          </cell>
          <cell r="H275">
            <v>0</v>
          </cell>
          <cell r="I275">
            <v>0</v>
          </cell>
          <cell r="J275">
            <v>1</v>
          </cell>
          <cell r="K275">
            <v>2</v>
          </cell>
          <cell r="L275">
            <v>2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 t="str">
            <v>Upper Sandusky</v>
          </cell>
          <cell r="R275" t="str">
            <v>Acute</v>
          </cell>
          <cell r="S275" t="str">
            <v>CAH</v>
          </cell>
          <cell r="T275">
            <v>0</v>
          </cell>
          <cell r="U275">
            <v>0</v>
          </cell>
          <cell r="V275" t="str">
            <v>1477554475</v>
          </cell>
          <cell r="W275">
            <v>361329</v>
          </cell>
          <cell r="X275">
            <v>0</v>
          </cell>
          <cell r="Y275" t="str">
            <v>01</v>
          </cell>
          <cell r="Z275" t="str">
            <v>001</v>
          </cell>
          <cell r="AA275">
            <v>0</v>
          </cell>
          <cell r="AB275">
            <v>0</v>
          </cell>
          <cell r="AC275" t="str">
            <v>Old CCN 360128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.1"/>
      <sheetName val="IP.2"/>
      <sheetName val="IP.3"/>
      <sheetName val="IP.4"/>
      <sheetName val="IP.5"/>
      <sheetName val="IP.6"/>
      <sheetName val="IP.7"/>
      <sheetName val="IP.8"/>
      <sheetName val="IP.9"/>
      <sheetName val="IP.10"/>
      <sheetName val="IP.11"/>
      <sheetName val="Report1"/>
      <sheetName val="Report1a_ENC"/>
      <sheetName val="Report1b_FFS"/>
      <sheetName val="Report2"/>
      <sheetName val="Report3"/>
      <sheetName val="Report4"/>
      <sheetName val="Report4 PG1 MajTch"/>
      <sheetName val="Report4 PG2 MinTch"/>
      <sheetName val="Report4 PG3 &lt;58bed"/>
      <sheetName val="Report4 PG4 58-138bed"/>
      <sheetName val="Report4 PG5 &gt;138bed"/>
      <sheetName val="Report4 Rural"/>
      <sheetName val="Report4 Childrens"/>
      <sheetName val="Report4 State Hosp"/>
      <sheetName val="Report4 NonRural DPP"/>
      <sheetName val="Report4 Rural DPP"/>
      <sheetName val="Report4 FreeStd Psych"/>
      <sheetName val="Report4 State FreeStdPsych"/>
      <sheetName val="Report4 LTAC"/>
      <sheetName val="APR DRG Rel Wt Table"/>
    </sheetNames>
    <sheetDataSet>
      <sheetData sheetId="0">
        <row r="20">
          <cell r="B20" t="str">
            <v>All Adult exc OB/MH</v>
          </cell>
          <cell r="C20" t="str">
            <v>All Pediatric exc Babies/MH</v>
          </cell>
          <cell r="D20" t="str">
            <v>Obstetrics</v>
          </cell>
          <cell r="E20" t="str">
            <v>Well Baby</v>
          </cell>
          <cell r="F20" t="str">
            <v>NICU Baby</v>
          </cell>
          <cell r="G20" t="str">
            <v>Mental Health</v>
          </cell>
        </row>
        <row r="21">
          <cell r="A21" t="str">
            <v>CY 2012 (n=153,317)</v>
          </cell>
          <cell r="B21">
            <v>0.40642590188954908</v>
          </cell>
          <cell r="C21">
            <v>0.10435894258301427</v>
          </cell>
          <cell r="D21">
            <v>0.17456642120573712</v>
          </cell>
          <cell r="E21">
            <v>0.16830488465075627</v>
          </cell>
          <cell r="F21">
            <v>2.5946242099701925E-2</v>
          </cell>
          <cell r="G21">
            <v>0.12039760757124128</v>
          </cell>
        </row>
        <row r="22">
          <cell r="A22" t="str">
            <v>CY 2013 (n=158,658)</v>
          </cell>
          <cell r="B22">
            <v>0.40109543798610847</v>
          </cell>
          <cell r="C22">
            <v>8.3966771294230358E-2</v>
          </cell>
          <cell r="D22">
            <v>0.17807485282809565</v>
          </cell>
          <cell r="E22">
            <v>0.16754276494094214</v>
          </cell>
          <cell r="F22">
            <v>3.0007941610256023E-2</v>
          </cell>
          <cell r="G22">
            <v>0.13931223134036733</v>
          </cell>
        </row>
        <row r="23">
          <cell r="A23" t="str">
            <v>CY 2014 (n=151,187)</v>
          </cell>
          <cell r="B23">
            <v>0.40032542480504274</v>
          </cell>
          <cell r="C23">
            <v>7.794320940292486E-2</v>
          </cell>
          <cell r="D23">
            <v>0.18025359323222234</v>
          </cell>
          <cell r="E23">
            <v>0.17305720729956942</v>
          </cell>
          <cell r="F23">
            <v>2.9837221454225561E-2</v>
          </cell>
          <cell r="G23">
            <v>0.13858334380601506</v>
          </cell>
        </row>
        <row r="24">
          <cell r="A24" t="str">
            <v>CY 2015 (n=131,451)</v>
          </cell>
          <cell r="B24">
            <v>0.39063985819811187</v>
          </cell>
          <cell r="C24">
            <v>7.3624392359130014E-2</v>
          </cell>
          <cell r="D24">
            <v>0.20935557736342819</v>
          </cell>
          <cell r="E24">
            <v>0.15427041254916279</v>
          </cell>
          <cell r="F24">
            <v>2.9881857117861409E-2</v>
          </cell>
          <cell r="G24">
            <v>0.14222790241230573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cking"/>
      <sheetName val="Detail Tracking"/>
      <sheetName val="Detail Tracking Checklist"/>
      <sheetName val="Checklist"/>
      <sheetName val="Certificat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6"/>
  <sheetViews>
    <sheetView zoomScale="90" zoomScaleNormal="90" workbookViewId="0">
      <pane xSplit="2" ySplit="4" topLeftCell="C5" activePane="bottomRight" state="frozen"/>
      <selection activeCell="A4" sqref="A4:A248"/>
      <selection pane="topRight" activeCell="A4" sqref="A4:A248"/>
      <selection pane="bottomLeft" activeCell="A4" sqref="A4:A248"/>
      <selection pane="bottomRight" activeCell="H18" sqref="H18"/>
    </sheetView>
  </sheetViews>
  <sheetFormatPr defaultColWidth="9.109375" defaultRowHeight="13.2" x14ac:dyDescent="0.25"/>
  <cols>
    <col min="1" max="1" width="8.77734375" style="12" customWidth="1"/>
    <col min="2" max="2" width="43.88671875" style="12" customWidth="1"/>
    <col min="3" max="3" width="7.33203125" style="12" hidden="1" customWidth="1"/>
    <col min="4" max="4" width="6.44140625" style="12" customWidth="1"/>
    <col min="5" max="6" width="9.109375" style="4"/>
    <col min="7" max="7" width="1.6640625" style="198" customWidth="1"/>
    <col min="8" max="9" width="9.109375" style="4"/>
    <col min="10" max="10" width="1.6640625" style="198" customWidth="1"/>
    <col min="11" max="12" width="9.109375" style="4"/>
    <col min="13" max="13" width="1.6640625" style="198" customWidth="1"/>
    <col min="14" max="14" width="30.21875" style="4" customWidth="1"/>
    <col min="15" max="16384" width="9.109375" style="4"/>
  </cols>
  <sheetData>
    <row r="1" spans="1:14" ht="13.8" x14ac:dyDescent="0.3">
      <c r="A1" s="577" t="s">
        <v>619</v>
      </c>
      <c r="E1" s="613" t="s">
        <v>637</v>
      </c>
    </row>
    <row r="3" spans="1:14" x14ac:dyDescent="0.25">
      <c r="E3" s="579" t="s">
        <v>622</v>
      </c>
      <c r="F3" s="579"/>
      <c r="G3" s="574"/>
      <c r="H3" s="579" t="s">
        <v>625</v>
      </c>
      <c r="I3" s="579"/>
      <c r="J3" s="574"/>
      <c r="K3" s="579" t="s">
        <v>626</v>
      </c>
      <c r="L3" s="579"/>
      <c r="M3" s="574"/>
      <c r="N3" s="573" t="s">
        <v>636</v>
      </c>
    </row>
    <row r="4" spans="1:14" ht="26.4" customHeight="1" x14ac:dyDescent="0.25">
      <c r="A4" s="576" t="s">
        <v>21</v>
      </c>
      <c r="B4" s="572" t="s">
        <v>22</v>
      </c>
      <c r="C4" s="572"/>
      <c r="D4" s="578" t="s">
        <v>620</v>
      </c>
      <c r="E4" s="580" t="s">
        <v>623</v>
      </c>
      <c r="F4" s="580" t="s">
        <v>624</v>
      </c>
      <c r="G4" s="590"/>
      <c r="H4" s="580" t="s">
        <v>623</v>
      </c>
      <c r="I4" s="580" t="s">
        <v>624</v>
      </c>
      <c r="J4" s="590"/>
      <c r="K4" s="580" t="s">
        <v>623</v>
      </c>
      <c r="L4" s="580" t="s">
        <v>624</v>
      </c>
      <c r="M4" s="590"/>
      <c r="N4" s="575"/>
    </row>
    <row r="5" spans="1:14" s="34" customFormat="1" ht="13.95" customHeight="1" x14ac:dyDescent="0.3">
      <c r="A5" s="602">
        <v>1720020</v>
      </c>
      <c r="B5" s="582" t="s">
        <v>567</v>
      </c>
      <c r="C5" s="583">
        <v>1</v>
      </c>
      <c r="D5" s="600"/>
      <c r="E5" s="592"/>
      <c r="F5" s="593"/>
      <c r="G5" s="591"/>
      <c r="H5" s="592"/>
      <c r="I5" s="593"/>
      <c r="J5" s="591"/>
      <c r="K5" s="592"/>
      <c r="L5" s="593"/>
      <c r="M5" s="591"/>
      <c r="N5" s="609"/>
    </row>
    <row r="6" spans="1:14" s="34" customFormat="1" ht="13.95" customHeight="1" x14ac:dyDescent="0.3">
      <c r="A6" s="586">
        <v>1749826</v>
      </c>
      <c r="B6" s="585" t="s">
        <v>568</v>
      </c>
      <c r="C6" s="584">
        <v>1</v>
      </c>
      <c r="D6" s="586"/>
      <c r="E6" s="594"/>
      <c r="F6" s="595"/>
      <c r="G6" s="591"/>
      <c r="H6" s="594"/>
      <c r="I6" s="595"/>
      <c r="J6" s="591"/>
      <c r="K6" s="594"/>
      <c r="L6" s="595"/>
      <c r="M6" s="591"/>
      <c r="N6" s="610"/>
    </row>
    <row r="7" spans="1:14" s="34" customFormat="1" ht="13.95" customHeight="1" x14ac:dyDescent="0.3">
      <c r="A7" s="587">
        <v>1734489</v>
      </c>
      <c r="B7" s="585" t="s">
        <v>569</v>
      </c>
      <c r="C7" s="584">
        <v>1</v>
      </c>
      <c r="D7" s="586"/>
      <c r="E7" s="594"/>
      <c r="F7" s="595"/>
      <c r="G7" s="591"/>
      <c r="H7" s="594"/>
      <c r="I7" s="595"/>
      <c r="J7" s="591"/>
      <c r="K7" s="594"/>
      <c r="L7" s="595"/>
      <c r="M7" s="591"/>
      <c r="N7" s="610"/>
    </row>
    <row r="8" spans="1:14" s="34" customFormat="1" ht="13.95" customHeight="1" x14ac:dyDescent="0.3">
      <c r="A8" s="586">
        <v>1730092</v>
      </c>
      <c r="B8" s="585" t="s">
        <v>570</v>
      </c>
      <c r="C8" s="584">
        <v>1</v>
      </c>
      <c r="D8" s="586"/>
      <c r="E8" s="594"/>
      <c r="F8" s="595"/>
      <c r="G8" s="591"/>
      <c r="H8" s="594"/>
      <c r="I8" s="595"/>
      <c r="J8" s="591"/>
      <c r="K8" s="594"/>
      <c r="L8" s="595"/>
      <c r="M8" s="591"/>
      <c r="N8" s="610"/>
    </row>
    <row r="9" spans="1:14" s="34" customFormat="1" ht="13.95" customHeight="1" x14ac:dyDescent="0.3">
      <c r="A9" s="586">
        <v>1720461</v>
      </c>
      <c r="B9" s="585" t="s">
        <v>571</v>
      </c>
      <c r="C9" s="584">
        <v>1</v>
      </c>
      <c r="D9" s="586"/>
      <c r="E9" s="594"/>
      <c r="F9" s="595"/>
      <c r="G9" s="591"/>
      <c r="H9" s="594"/>
      <c r="I9" s="595"/>
      <c r="J9" s="591"/>
      <c r="K9" s="594"/>
      <c r="L9" s="595"/>
      <c r="M9" s="591"/>
      <c r="N9" s="610"/>
    </row>
    <row r="10" spans="1:14" s="34" customFormat="1" ht="13.95" customHeight="1" x14ac:dyDescent="0.3">
      <c r="A10" s="586">
        <v>1720267</v>
      </c>
      <c r="B10" s="585" t="s">
        <v>572</v>
      </c>
      <c r="C10" s="584">
        <v>1</v>
      </c>
      <c r="D10" s="586"/>
      <c r="E10" s="594"/>
      <c r="F10" s="595"/>
      <c r="G10" s="591"/>
      <c r="H10" s="594"/>
      <c r="I10" s="595"/>
      <c r="J10" s="591"/>
      <c r="K10" s="594"/>
      <c r="L10" s="595"/>
      <c r="M10" s="591"/>
      <c r="N10" s="610"/>
    </row>
    <row r="11" spans="1:14" s="34" customFormat="1" ht="13.95" customHeight="1" x14ac:dyDescent="0.3">
      <c r="A11" s="587">
        <v>1730351</v>
      </c>
      <c r="B11" s="585" t="s">
        <v>627</v>
      </c>
      <c r="C11" s="584">
        <v>1</v>
      </c>
      <c r="D11" s="586"/>
      <c r="E11" s="594"/>
      <c r="F11" s="595"/>
      <c r="G11" s="591"/>
      <c r="H11" s="594"/>
      <c r="I11" s="595"/>
      <c r="J11" s="591"/>
      <c r="K11" s="594"/>
      <c r="L11" s="595"/>
      <c r="M11" s="591"/>
      <c r="N11" s="610"/>
    </row>
    <row r="12" spans="1:14" s="34" customFormat="1" ht="13.95" customHeight="1" x14ac:dyDescent="0.3">
      <c r="A12" s="587">
        <v>1700797</v>
      </c>
      <c r="B12" s="585" t="s">
        <v>573</v>
      </c>
      <c r="C12" s="584">
        <v>1</v>
      </c>
      <c r="D12" s="586"/>
      <c r="E12" s="594"/>
      <c r="F12" s="595"/>
      <c r="G12" s="591"/>
      <c r="H12" s="594"/>
      <c r="I12" s="595"/>
      <c r="J12" s="591"/>
      <c r="K12" s="594"/>
      <c r="L12" s="595"/>
      <c r="M12" s="591"/>
      <c r="N12" s="610"/>
    </row>
    <row r="13" spans="1:14" s="34" customFormat="1" ht="13.95" customHeight="1" x14ac:dyDescent="0.3">
      <c r="A13" s="581">
        <v>1704385</v>
      </c>
      <c r="B13" s="585" t="s">
        <v>574</v>
      </c>
      <c r="C13" s="584">
        <v>1</v>
      </c>
      <c r="D13" s="586"/>
      <c r="E13" s="594"/>
      <c r="F13" s="595"/>
      <c r="G13" s="591"/>
      <c r="H13" s="594"/>
      <c r="I13" s="595"/>
      <c r="J13" s="591"/>
      <c r="K13" s="594"/>
      <c r="L13" s="595"/>
      <c r="M13" s="591"/>
      <c r="N13" s="610"/>
    </row>
    <row r="14" spans="1:14" s="34" customFormat="1" ht="13.95" customHeight="1" x14ac:dyDescent="0.3">
      <c r="A14" s="587">
        <v>1720160</v>
      </c>
      <c r="B14" s="585" t="s">
        <v>628</v>
      </c>
      <c r="C14" s="584">
        <v>1</v>
      </c>
      <c r="D14" s="586"/>
      <c r="E14" s="594"/>
      <c r="F14" s="595"/>
      <c r="G14" s="591"/>
      <c r="H14" s="594"/>
      <c r="I14" s="595"/>
      <c r="J14" s="591"/>
      <c r="K14" s="594"/>
      <c r="L14" s="595"/>
      <c r="M14" s="591"/>
      <c r="N14" s="610"/>
    </row>
    <row r="15" spans="1:14" s="34" customFormat="1" ht="13.95" customHeight="1" x14ac:dyDescent="0.3">
      <c r="A15" s="586">
        <v>1730106</v>
      </c>
      <c r="B15" s="585" t="s">
        <v>575</v>
      </c>
      <c r="C15" s="584">
        <v>1</v>
      </c>
      <c r="D15" s="586"/>
      <c r="E15" s="594"/>
      <c r="F15" s="595"/>
      <c r="G15" s="591"/>
      <c r="H15" s="594"/>
      <c r="I15" s="595"/>
      <c r="J15" s="591"/>
      <c r="K15" s="594"/>
      <c r="L15" s="595"/>
      <c r="M15" s="591"/>
      <c r="N15" s="610"/>
    </row>
    <row r="16" spans="1:14" s="34" customFormat="1" ht="13.95" customHeight="1" x14ac:dyDescent="0.3">
      <c r="A16" s="586">
        <v>1739570</v>
      </c>
      <c r="B16" s="585" t="s">
        <v>576</v>
      </c>
      <c r="C16" s="584">
        <v>1</v>
      </c>
      <c r="D16" s="586"/>
      <c r="E16" s="594"/>
      <c r="F16" s="595"/>
      <c r="G16" s="591"/>
      <c r="H16" s="594"/>
      <c r="I16" s="595"/>
      <c r="J16" s="591"/>
      <c r="K16" s="594"/>
      <c r="L16" s="595"/>
      <c r="M16" s="591"/>
      <c r="N16" s="610"/>
    </row>
    <row r="17" spans="1:14" s="34" customFormat="1" ht="13.95" customHeight="1" x14ac:dyDescent="0.3">
      <c r="A17" s="586">
        <v>1720470</v>
      </c>
      <c r="B17" s="585" t="s">
        <v>69</v>
      </c>
      <c r="C17" s="584">
        <v>1</v>
      </c>
      <c r="D17" s="586"/>
      <c r="E17" s="594"/>
      <c r="F17" s="595"/>
      <c r="G17" s="591"/>
      <c r="H17" s="594"/>
      <c r="I17" s="595"/>
      <c r="J17" s="591"/>
      <c r="K17" s="594"/>
      <c r="L17" s="595"/>
      <c r="M17" s="591"/>
      <c r="N17" s="610"/>
    </row>
    <row r="18" spans="1:14" s="34" customFormat="1" ht="13.95" customHeight="1" x14ac:dyDescent="0.3">
      <c r="A18" s="587">
        <v>1763799</v>
      </c>
      <c r="B18" s="585" t="s">
        <v>577</v>
      </c>
      <c r="C18" s="584">
        <v>1</v>
      </c>
      <c r="D18" s="586"/>
      <c r="E18" s="594"/>
      <c r="F18" s="595"/>
      <c r="G18" s="591"/>
      <c r="H18" s="594"/>
      <c r="I18" s="595"/>
      <c r="J18" s="591"/>
      <c r="K18" s="594"/>
      <c r="L18" s="595"/>
      <c r="M18" s="591"/>
      <c r="N18" s="610"/>
    </row>
    <row r="19" spans="1:14" s="34" customFormat="1" ht="13.95" customHeight="1" x14ac:dyDescent="0.25">
      <c r="A19" s="581">
        <v>1720372</v>
      </c>
      <c r="B19" s="607" t="s">
        <v>71</v>
      </c>
      <c r="C19" s="584">
        <v>1</v>
      </c>
      <c r="D19" s="586"/>
      <c r="E19" s="594"/>
      <c r="F19" s="595"/>
      <c r="G19" s="591"/>
      <c r="H19" s="594"/>
      <c r="I19" s="595"/>
      <c r="J19" s="591"/>
      <c r="K19" s="594"/>
      <c r="L19" s="595"/>
      <c r="M19" s="591"/>
      <c r="N19" s="610"/>
    </row>
    <row r="20" spans="1:14" s="34" customFormat="1" ht="13.95" customHeight="1" x14ac:dyDescent="0.25">
      <c r="A20" s="587">
        <v>1737712</v>
      </c>
      <c r="B20" s="607" t="s">
        <v>72</v>
      </c>
      <c r="C20" s="584">
        <v>1</v>
      </c>
      <c r="D20" s="586"/>
      <c r="E20" s="594"/>
      <c r="F20" s="595"/>
      <c r="G20" s="591"/>
      <c r="H20" s="594"/>
      <c r="I20" s="595"/>
      <c r="J20" s="591"/>
      <c r="K20" s="594"/>
      <c r="L20" s="595"/>
      <c r="M20" s="591"/>
      <c r="N20" s="610"/>
    </row>
    <row r="21" spans="1:14" s="34" customFormat="1" ht="13.95" customHeight="1" x14ac:dyDescent="0.3">
      <c r="A21" s="587">
        <v>1765651</v>
      </c>
      <c r="B21" s="585" t="s">
        <v>629</v>
      </c>
      <c r="C21" s="584">
        <v>1</v>
      </c>
      <c r="D21" s="586"/>
      <c r="E21" s="594"/>
      <c r="F21" s="595"/>
      <c r="G21" s="591"/>
      <c r="H21" s="594"/>
      <c r="I21" s="595"/>
      <c r="J21" s="591"/>
      <c r="K21" s="594"/>
      <c r="L21" s="595"/>
      <c r="M21" s="591"/>
      <c r="N21" s="610"/>
    </row>
    <row r="22" spans="1:14" s="34" customFormat="1" ht="13.95" customHeight="1" x14ac:dyDescent="0.3">
      <c r="A22" s="586">
        <v>1732788</v>
      </c>
      <c r="B22" s="585" t="s">
        <v>202</v>
      </c>
      <c r="C22" s="584">
        <v>1</v>
      </c>
      <c r="D22" s="586"/>
      <c r="E22" s="594"/>
      <c r="F22" s="595"/>
      <c r="G22" s="591"/>
      <c r="H22" s="594"/>
      <c r="I22" s="595"/>
      <c r="J22" s="591"/>
      <c r="K22" s="594"/>
      <c r="L22" s="595"/>
      <c r="M22" s="591"/>
      <c r="N22" s="610"/>
    </row>
    <row r="23" spans="1:14" s="34" customFormat="1" ht="13.95" customHeight="1" x14ac:dyDescent="0.3">
      <c r="A23" s="587">
        <v>1747572</v>
      </c>
      <c r="B23" s="585" t="s">
        <v>76</v>
      </c>
      <c r="C23" s="584">
        <v>1</v>
      </c>
      <c r="D23" s="586"/>
      <c r="E23" s="594"/>
      <c r="F23" s="595"/>
      <c r="G23" s="591"/>
      <c r="H23" s="594"/>
      <c r="I23" s="595"/>
      <c r="J23" s="591"/>
      <c r="K23" s="594"/>
      <c r="L23" s="595"/>
      <c r="M23" s="591"/>
      <c r="N23" s="610"/>
    </row>
    <row r="24" spans="1:14" s="34" customFormat="1" ht="13.95" customHeight="1" x14ac:dyDescent="0.3">
      <c r="A24" s="603">
        <v>1734560</v>
      </c>
      <c r="B24" s="585" t="s">
        <v>578</v>
      </c>
      <c r="C24" s="584">
        <v>1</v>
      </c>
      <c r="D24" s="586"/>
      <c r="E24" s="594"/>
      <c r="F24" s="595"/>
      <c r="G24" s="591"/>
      <c r="H24" s="594"/>
      <c r="I24" s="595"/>
      <c r="J24" s="591"/>
      <c r="K24" s="594"/>
      <c r="L24" s="595"/>
      <c r="M24" s="591"/>
      <c r="N24" s="610"/>
    </row>
    <row r="25" spans="1:14" s="34" customFormat="1" ht="13.95" customHeight="1" x14ac:dyDescent="0.3">
      <c r="A25" s="586">
        <v>1764981</v>
      </c>
      <c r="B25" s="585" t="s">
        <v>579</v>
      </c>
      <c r="C25" s="584">
        <v>1</v>
      </c>
      <c r="D25" s="586"/>
      <c r="E25" s="594"/>
      <c r="F25" s="595"/>
      <c r="G25" s="591"/>
      <c r="H25" s="594"/>
      <c r="I25" s="595"/>
      <c r="J25" s="591"/>
      <c r="K25" s="594"/>
      <c r="L25" s="595"/>
      <c r="M25" s="591"/>
      <c r="N25" s="610"/>
    </row>
    <row r="26" spans="1:14" s="34" customFormat="1" ht="13.95" customHeight="1" x14ac:dyDescent="0.3">
      <c r="A26" s="586">
        <v>1455181</v>
      </c>
      <c r="B26" s="608" t="s">
        <v>580</v>
      </c>
      <c r="C26" s="584">
        <v>2</v>
      </c>
      <c r="D26" s="586"/>
      <c r="E26" s="594"/>
      <c r="F26" s="595"/>
      <c r="G26" s="591"/>
      <c r="H26" s="594"/>
      <c r="I26" s="595"/>
      <c r="J26" s="591"/>
      <c r="K26" s="594"/>
      <c r="L26" s="595"/>
      <c r="M26" s="591"/>
      <c r="N26" s="610"/>
    </row>
    <row r="27" spans="1:14" s="34" customFormat="1" ht="13.95" customHeight="1" x14ac:dyDescent="0.3">
      <c r="A27" s="587">
        <v>1720038</v>
      </c>
      <c r="B27" s="608" t="s">
        <v>581</v>
      </c>
      <c r="C27" s="584">
        <v>2</v>
      </c>
      <c r="D27" s="586"/>
      <c r="E27" s="594"/>
      <c r="F27" s="595"/>
      <c r="G27" s="591"/>
      <c r="H27" s="594"/>
      <c r="I27" s="595"/>
      <c r="J27" s="591"/>
      <c r="K27" s="594"/>
      <c r="L27" s="595"/>
      <c r="M27" s="591"/>
      <c r="N27" s="610"/>
    </row>
    <row r="28" spans="1:14" s="34" customFormat="1" ht="13.95" customHeight="1" x14ac:dyDescent="0.3">
      <c r="A28" s="586">
        <v>1740641</v>
      </c>
      <c r="B28" s="608" t="s">
        <v>147</v>
      </c>
      <c r="C28" s="584">
        <v>2</v>
      </c>
      <c r="D28" s="586"/>
      <c r="E28" s="594"/>
      <c r="F28" s="595"/>
      <c r="G28" s="591"/>
      <c r="H28" s="594"/>
      <c r="I28" s="595"/>
      <c r="J28" s="591"/>
      <c r="K28" s="594"/>
      <c r="L28" s="595"/>
      <c r="M28" s="591"/>
      <c r="N28" s="610"/>
    </row>
    <row r="29" spans="1:14" s="34" customFormat="1" ht="13.95" customHeight="1" x14ac:dyDescent="0.3">
      <c r="A29" s="587">
        <v>1766283</v>
      </c>
      <c r="B29" s="608" t="s">
        <v>582</v>
      </c>
      <c r="C29" s="584">
        <v>2</v>
      </c>
      <c r="D29" s="586"/>
      <c r="E29" s="594"/>
      <c r="F29" s="595"/>
      <c r="G29" s="591"/>
      <c r="H29" s="594"/>
      <c r="I29" s="595"/>
      <c r="J29" s="591"/>
      <c r="K29" s="594"/>
      <c r="L29" s="595"/>
      <c r="M29" s="591"/>
      <c r="N29" s="610"/>
    </row>
    <row r="30" spans="1:14" s="34" customFormat="1" ht="13.95" customHeight="1" x14ac:dyDescent="0.3">
      <c r="A30" s="587">
        <v>1743577</v>
      </c>
      <c r="B30" s="608" t="s">
        <v>583</v>
      </c>
      <c r="C30" s="584">
        <v>2</v>
      </c>
      <c r="D30" s="586"/>
      <c r="E30" s="594"/>
      <c r="F30" s="595"/>
      <c r="G30" s="591"/>
      <c r="H30" s="594"/>
      <c r="I30" s="595"/>
      <c r="J30" s="591"/>
      <c r="K30" s="594"/>
      <c r="L30" s="595"/>
      <c r="M30" s="591"/>
      <c r="N30" s="610"/>
    </row>
    <row r="31" spans="1:14" s="34" customFormat="1" ht="13.95" customHeight="1" x14ac:dyDescent="0.3">
      <c r="A31" s="587">
        <v>1720208</v>
      </c>
      <c r="B31" s="608" t="s">
        <v>584</v>
      </c>
      <c r="C31" s="584">
        <v>2</v>
      </c>
      <c r="D31" s="586"/>
      <c r="E31" s="594"/>
      <c r="F31" s="595"/>
      <c r="G31" s="591"/>
      <c r="H31" s="594"/>
      <c r="I31" s="595"/>
      <c r="J31" s="591"/>
      <c r="K31" s="594"/>
      <c r="L31" s="595"/>
      <c r="M31" s="591"/>
      <c r="N31" s="610"/>
    </row>
    <row r="32" spans="1:14" s="34" customFormat="1" ht="13.95" customHeight="1" x14ac:dyDescent="0.3">
      <c r="A32" s="587">
        <v>1720241</v>
      </c>
      <c r="B32" s="608" t="s">
        <v>585</v>
      </c>
      <c r="C32" s="584">
        <v>2</v>
      </c>
      <c r="D32" s="586"/>
      <c r="E32" s="594"/>
      <c r="F32" s="595"/>
      <c r="G32" s="591"/>
      <c r="H32" s="594"/>
      <c r="I32" s="595"/>
      <c r="J32" s="591"/>
      <c r="K32" s="594"/>
      <c r="L32" s="595"/>
      <c r="M32" s="591"/>
      <c r="N32" s="610"/>
    </row>
    <row r="33" spans="1:14" s="34" customFormat="1" ht="13.95" customHeight="1" x14ac:dyDescent="0.3">
      <c r="A33" s="587">
        <v>1734403</v>
      </c>
      <c r="B33" s="608" t="s">
        <v>630</v>
      </c>
      <c r="C33" s="584">
        <v>2</v>
      </c>
      <c r="D33" s="586"/>
      <c r="E33" s="594"/>
      <c r="F33" s="595"/>
      <c r="G33" s="591"/>
      <c r="H33" s="594"/>
      <c r="I33" s="595"/>
      <c r="J33" s="591"/>
      <c r="K33" s="594"/>
      <c r="L33" s="595"/>
      <c r="M33" s="591"/>
      <c r="N33" s="610"/>
    </row>
    <row r="34" spans="1:14" s="34" customFormat="1" ht="13.95" customHeight="1" x14ac:dyDescent="0.3">
      <c r="A34" s="586">
        <v>1709204</v>
      </c>
      <c r="B34" s="608" t="s">
        <v>220</v>
      </c>
      <c r="C34" s="584">
        <v>2</v>
      </c>
      <c r="D34" s="586"/>
      <c r="E34" s="594"/>
      <c r="F34" s="595"/>
      <c r="G34" s="591"/>
      <c r="H34" s="594"/>
      <c r="I34" s="595"/>
      <c r="J34" s="591"/>
      <c r="K34" s="594"/>
      <c r="L34" s="595"/>
      <c r="M34" s="591"/>
      <c r="N34" s="610"/>
    </row>
    <row r="35" spans="1:14" s="34" customFormat="1" ht="13.95" customHeight="1" x14ac:dyDescent="0.3">
      <c r="A35" s="586">
        <v>1735183</v>
      </c>
      <c r="B35" s="608" t="s">
        <v>586</v>
      </c>
      <c r="C35" s="584">
        <v>2</v>
      </c>
      <c r="D35" s="586"/>
      <c r="E35" s="594"/>
      <c r="F35" s="595"/>
      <c r="G35" s="591"/>
      <c r="H35" s="594"/>
      <c r="I35" s="595"/>
      <c r="J35" s="591"/>
      <c r="K35" s="594"/>
      <c r="L35" s="595"/>
      <c r="M35" s="591"/>
      <c r="N35" s="610"/>
    </row>
    <row r="36" spans="1:14" s="34" customFormat="1" ht="13.95" customHeight="1" x14ac:dyDescent="0.3">
      <c r="A36" s="586">
        <v>1731382</v>
      </c>
      <c r="B36" s="608" t="s">
        <v>587</v>
      </c>
      <c r="C36" s="584">
        <v>2</v>
      </c>
      <c r="D36" s="586"/>
      <c r="E36" s="594"/>
      <c r="F36" s="595"/>
      <c r="G36" s="591"/>
      <c r="H36" s="594"/>
      <c r="I36" s="595"/>
      <c r="J36" s="591"/>
      <c r="K36" s="594"/>
      <c r="L36" s="595"/>
      <c r="M36" s="591"/>
      <c r="N36" s="610"/>
    </row>
    <row r="37" spans="1:14" s="34" customFormat="1" ht="13.95" customHeight="1" x14ac:dyDescent="0.3">
      <c r="A37" s="604">
        <v>1730114</v>
      </c>
      <c r="B37" s="608" t="s">
        <v>156</v>
      </c>
      <c r="C37" s="584">
        <v>2</v>
      </c>
      <c r="D37" s="586"/>
      <c r="E37" s="594"/>
      <c r="F37" s="595"/>
      <c r="G37" s="591"/>
      <c r="H37" s="594"/>
      <c r="I37" s="595"/>
      <c r="J37" s="591"/>
      <c r="K37" s="594"/>
      <c r="L37" s="595"/>
      <c r="M37" s="591"/>
      <c r="N37" s="610"/>
    </row>
    <row r="38" spans="1:14" s="34" customFormat="1" ht="13.95" customHeight="1" x14ac:dyDescent="0.3">
      <c r="A38" s="586">
        <v>1720330</v>
      </c>
      <c r="B38" s="608" t="s">
        <v>588</v>
      </c>
      <c r="C38" s="584">
        <v>2</v>
      </c>
      <c r="D38" s="586"/>
      <c r="E38" s="594"/>
      <c r="F38" s="595"/>
      <c r="G38" s="591"/>
      <c r="H38" s="594"/>
      <c r="I38" s="595"/>
      <c r="J38" s="591"/>
      <c r="K38" s="594"/>
      <c r="L38" s="595"/>
      <c r="M38" s="591"/>
      <c r="N38" s="610"/>
    </row>
    <row r="39" spans="1:14" s="34" customFormat="1" ht="13.95" customHeight="1" x14ac:dyDescent="0.3">
      <c r="A39" s="586">
        <v>1720071</v>
      </c>
      <c r="B39" s="608" t="s">
        <v>589</v>
      </c>
      <c r="C39" s="584">
        <v>2</v>
      </c>
      <c r="D39" s="586"/>
      <c r="E39" s="594"/>
      <c r="F39" s="595"/>
      <c r="G39" s="591"/>
      <c r="H39" s="594"/>
      <c r="I39" s="595"/>
      <c r="J39" s="591"/>
      <c r="K39" s="594"/>
      <c r="L39" s="595"/>
      <c r="M39" s="591"/>
      <c r="N39" s="610"/>
    </row>
    <row r="40" spans="1:14" s="34" customFormat="1" ht="13.95" customHeight="1" x14ac:dyDescent="0.3">
      <c r="A40" s="587">
        <v>1720089</v>
      </c>
      <c r="B40" s="608" t="s">
        <v>390</v>
      </c>
      <c r="C40" s="584">
        <v>2</v>
      </c>
      <c r="D40" s="586"/>
      <c r="E40" s="594"/>
      <c r="F40" s="595"/>
      <c r="G40" s="591"/>
      <c r="H40" s="594"/>
      <c r="I40" s="595"/>
      <c r="J40" s="591"/>
      <c r="K40" s="594"/>
      <c r="L40" s="595"/>
      <c r="M40" s="591"/>
      <c r="N40" s="610"/>
    </row>
    <row r="41" spans="1:14" s="34" customFormat="1" ht="13.95" customHeight="1" x14ac:dyDescent="0.3">
      <c r="A41" s="586">
        <v>1766836</v>
      </c>
      <c r="B41" s="608" t="s">
        <v>590</v>
      </c>
      <c r="C41" s="584">
        <v>2</v>
      </c>
      <c r="D41" s="586"/>
      <c r="E41" s="594"/>
      <c r="F41" s="595"/>
      <c r="G41" s="591"/>
      <c r="H41" s="594"/>
      <c r="I41" s="595"/>
      <c r="J41" s="591"/>
      <c r="K41" s="594"/>
      <c r="L41" s="595"/>
      <c r="M41" s="591"/>
      <c r="N41" s="610"/>
    </row>
    <row r="42" spans="1:14" s="34" customFormat="1" ht="13.95" customHeight="1" x14ac:dyDescent="0.3">
      <c r="A42" s="587">
        <v>1700169</v>
      </c>
      <c r="B42" s="608" t="s">
        <v>591</v>
      </c>
      <c r="C42" s="584">
        <v>2</v>
      </c>
      <c r="D42" s="586"/>
      <c r="E42" s="594"/>
      <c r="F42" s="595"/>
      <c r="G42" s="591"/>
      <c r="H42" s="594"/>
      <c r="I42" s="595"/>
      <c r="J42" s="591"/>
      <c r="K42" s="594"/>
      <c r="L42" s="595"/>
      <c r="M42" s="591"/>
      <c r="N42" s="610"/>
    </row>
    <row r="43" spans="1:14" s="34" customFormat="1" ht="13.95" customHeight="1" x14ac:dyDescent="0.3">
      <c r="A43" s="586">
        <v>1720101</v>
      </c>
      <c r="B43" s="608" t="s">
        <v>122</v>
      </c>
      <c r="C43" s="584">
        <v>2</v>
      </c>
      <c r="D43" s="586"/>
      <c r="E43" s="594"/>
      <c r="F43" s="595"/>
      <c r="G43" s="591"/>
      <c r="H43" s="594"/>
      <c r="I43" s="595"/>
      <c r="J43" s="591"/>
      <c r="K43" s="594"/>
      <c r="L43" s="595"/>
      <c r="M43" s="591"/>
      <c r="N43" s="610"/>
    </row>
    <row r="44" spans="1:14" s="34" customFormat="1" ht="13.95" customHeight="1" x14ac:dyDescent="0.3">
      <c r="A44" s="586">
        <v>1739227</v>
      </c>
      <c r="B44" s="608" t="s">
        <v>631</v>
      </c>
      <c r="C44" s="584">
        <v>2</v>
      </c>
      <c r="D44" s="586"/>
      <c r="E44" s="594"/>
      <c r="F44" s="595"/>
      <c r="G44" s="591"/>
      <c r="H44" s="594"/>
      <c r="I44" s="595"/>
      <c r="J44" s="591"/>
      <c r="K44" s="594"/>
      <c r="L44" s="595"/>
      <c r="M44" s="591"/>
      <c r="N44" s="610"/>
    </row>
    <row r="45" spans="1:14" s="34" customFormat="1" ht="13.95" customHeight="1" x14ac:dyDescent="0.3">
      <c r="A45" s="586">
        <v>1709581</v>
      </c>
      <c r="B45" s="608" t="s">
        <v>226</v>
      </c>
      <c r="C45" s="584">
        <v>2</v>
      </c>
      <c r="D45" s="586"/>
      <c r="E45" s="594"/>
      <c r="F45" s="595"/>
      <c r="G45" s="591"/>
      <c r="H45" s="594"/>
      <c r="I45" s="595"/>
      <c r="J45" s="591"/>
      <c r="K45" s="594"/>
      <c r="L45" s="595"/>
      <c r="M45" s="591"/>
      <c r="N45" s="610"/>
    </row>
    <row r="46" spans="1:14" s="34" customFormat="1" ht="13.95" customHeight="1" x14ac:dyDescent="0.3">
      <c r="A46" s="586">
        <v>1709417</v>
      </c>
      <c r="B46" s="608" t="s">
        <v>227</v>
      </c>
      <c r="C46" s="584">
        <v>2</v>
      </c>
      <c r="D46" s="586"/>
      <c r="E46" s="594"/>
      <c r="F46" s="595"/>
      <c r="G46" s="591"/>
      <c r="H46" s="594"/>
      <c r="I46" s="595"/>
      <c r="J46" s="591"/>
      <c r="K46" s="594"/>
      <c r="L46" s="595"/>
      <c r="M46" s="591"/>
      <c r="N46" s="610"/>
    </row>
    <row r="47" spans="1:14" s="34" customFormat="1" ht="13.95" customHeight="1" x14ac:dyDescent="0.3">
      <c r="A47" s="586">
        <v>1700525</v>
      </c>
      <c r="B47" s="608" t="s">
        <v>113</v>
      </c>
      <c r="C47" s="584">
        <v>2</v>
      </c>
      <c r="D47" s="586"/>
      <c r="E47" s="594"/>
      <c r="F47" s="595"/>
      <c r="G47" s="591"/>
      <c r="H47" s="594"/>
      <c r="I47" s="595"/>
      <c r="J47" s="591"/>
      <c r="K47" s="594"/>
      <c r="L47" s="595"/>
      <c r="M47" s="591"/>
      <c r="N47" s="610"/>
    </row>
    <row r="48" spans="1:14" s="34" customFormat="1" ht="13.95" customHeight="1" x14ac:dyDescent="0.3">
      <c r="A48" s="586">
        <v>1767085</v>
      </c>
      <c r="B48" s="608" t="s">
        <v>123</v>
      </c>
      <c r="C48" s="584">
        <v>2</v>
      </c>
      <c r="D48" s="586"/>
      <c r="E48" s="594"/>
      <c r="F48" s="595"/>
      <c r="G48" s="591"/>
      <c r="H48" s="594"/>
      <c r="I48" s="595"/>
      <c r="J48" s="591"/>
      <c r="K48" s="594"/>
      <c r="L48" s="595"/>
      <c r="M48" s="591"/>
      <c r="N48" s="610"/>
    </row>
    <row r="49" spans="1:14" s="34" customFormat="1" ht="13.95" customHeight="1" x14ac:dyDescent="0.3">
      <c r="A49" s="587">
        <v>1720143</v>
      </c>
      <c r="B49" s="608" t="s">
        <v>592</v>
      </c>
      <c r="C49" s="584">
        <v>2</v>
      </c>
      <c r="D49" s="586"/>
      <c r="E49" s="594"/>
      <c r="F49" s="595"/>
      <c r="G49" s="591"/>
      <c r="H49" s="594"/>
      <c r="I49" s="595"/>
      <c r="J49" s="591"/>
      <c r="K49" s="594"/>
      <c r="L49" s="595"/>
      <c r="M49" s="591"/>
      <c r="N49" s="610"/>
    </row>
    <row r="50" spans="1:14" s="34" customFormat="1" ht="13.95" customHeight="1" x14ac:dyDescent="0.3">
      <c r="A50" s="586">
        <v>1733199</v>
      </c>
      <c r="B50" s="608" t="s">
        <v>593</v>
      </c>
      <c r="C50" s="584">
        <v>2</v>
      </c>
      <c r="D50" s="586"/>
      <c r="E50" s="594"/>
      <c r="F50" s="595"/>
      <c r="G50" s="591"/>
      <c r="H50" s="594"/>
      <c r="I50" s="595"/>
      <c r="J50" s="591"/>
      <c r="K50" s="594"/>
      <c r="L50" s="595"/>
      <c r="M50" s="591"/>
      <c r="N50" s="610"/>
    </row>
    <row r="51" spans="1:14" s="34" customFormat="1" ht="13.95" customHeight="1" x14ac:dyDescent="0.3">
      <c r="A51" s="586">
        <v>1765627</v>
      </c>
      <c r="B51" s="608" t="s">
        <v>594</v>
      </c>
      <c r="C51" s="584">
        <v>2</v>
      </c>
      <c r="D51" s="586"/>
      <c r="E51" s="594"/>
      <c r="F51" s="595"/>
      <c r="G51" s="591"/>
      <c r="H51" s="594"/>
      <c r="I51" s="595"/>
      <c r="J51" s="591"/>
      <c r="K51" s="594"/>
      <c r="L51" s="595"/>
      <c r="M51" s="591"/>
      <c r="N51" s="610"/>
    </row>
    <row r="52" spans="1:14" s="34" customFormat="1" ht="13.95" customHeight="1" x14ac:dyDescent="0.3">
      <c r="A52" s="587">
        <v>1744611</v>
      </c>
      <c r="B52" s="608" t="s">
        <v>595</v>
      </c>
      <c r="C52" s="584">
        <v>2</v>
      </c>
      <c r="D52" s="586"/>
      <c r="E52" s="594"/>
      <c r="F52" s="595"/>
      <c r="G52" s="591"/>
      <c r="H52" s="594"/>
      <c r="I52" s="595"/>
      <c r="J52" s="591"/>
      <c r="K52" s="594"/>
      <c r="L52" s="595"/>
      <c r="M52" s="591"/>
      <c r="N52" s="610"/>
    </row>
    <row r="53" spans="1:14" s="34" customFormat="1" ht="13.95" customHeight="1" x14ac:dyDescent="0.3">
      <c r="A53" s="587">
        <v>1734357</v>
      </c>
      <c r="B53" s="608" t="s">
        <v>632</v>
      </c>
      <c r="C53" s="584">
        <v>2</v>
      </c>
      <c r="D53" s="586"/>
      <c r="E53" s="594"/>
      <c r="F53" s="595"/>
      <c r="G53" s="591"/>
      <c r="H53" s="594"/>
      <c r="I53" s="595"/>
      <c r="J53" s="591"/>
      <c r="K53" s="594"/>
      <c r="L53" s="595"/>
      <c r="M53" s="591"/>
      <c r="N53" s="610"/>
    </row>
    <row r="54" spans="1:14" s="34" customFormat="1" ht="13.95" customHeight="1" x14ac:dyDescent="0.3">
      <c r="A54" s="581">
        <v>1720151</v>
      </c>
      <c r="B54" s="608" t="s">
        <v>634</v>
      </c>
      <c r="C54" s="584">
        <v>2</v>
      </c>
      <c r="D54" s="586"/>
      <c r="E54" s="594"/>
      <c r="F54" s="595"/>
      <c r="G54" s="591"/>
      <c r="H54" s="594"/>
      <c r="I54" s="595"/>
      <c r="J54" s="591"/>
      <c r="K54" s="594"/>
      <c r="L54" s="595"/>
      <c r="M54" s="591"/>
      <c r="N54" s="610"/>
    </row>
    <row r="55" spans="1:14" s="34" customFormat="1" ht="13.95" customHeight="1" x14ac:dyDescent="0.3">
      <c r="A55" s="587">
        <v>1720445</v>
      </c>
      <c r="B55" s="608" t="s">
        <v>596</v>
      </c>
      <c r="C55" s="584">
        <v>2</v>
      </c>
      <c r="D55" s="586"/>
      <c r="E55" s="594"/>
      <c r="F55" s="595"/>
      <c r="G55" s="591"/>
      <c r="H55" s="594"/>
      <c r="I55" s="595"/>
      <c r="J55" s="591"/>
      <c r="K55" s="594"/>
      <c r="L55" s="595"/>
      <c r="M55" s="591"/>
      <c r="N55" s="610"/>
    </row>
    <row r="56" spans="1:14" s="34" customFormat="1" ht="13.95" customHeight="1" x14ac:dyDescent="0.3">
      <c r="A56" s="586">
        <v>2700146</v>
      </c>
      <c r="B56" s="608" t="s">
        <v>597</v>
      </c>
      <c r="C56" s="584">
        <v>2</v>
      </c>
      <c r="D56" s="586"/>
      <c r="E56" s="594"/>
      <c r="F56" s="595"/>
      <c r="G56" s="591"/>
      <c r="H56" s="594"/>
      <c r="I56" s="595"/>
      <c r="J56" s="591"/>
      <c r="K56" s="594"/>
      <c r="L56" s="595"/>
      <c r="M56" s="591"/>
      <c r="N56" s="610"/>
    </row>
    <row r="57" spans="1:14" s="34" customFormat="1" ht="13.95" customHeight="1" x14ac:dyDescent="0.3">
      <c r="A57" s="587">
        <v>1767735</v>
      </c>
      <c r="B57" s="608" t="s">
        <v>633</v>
      </c>
      <c r="C57" s="584">
        <v>2</v>
      </c>
      <c r="D57" s="586"/>
      <c r="E57" s="594"/>
      <c r="F57" s="595"/>
      <c r="G57" s="591"/>
      <c r="H57" s="594"/>
      <c r="I57" s="595"/>
      <c r="J57" s="591"/>
      <c r="K57" s="594"/>
      <c r="L57" s="595"/>
      <c r="M57" s="591"/>
      <c r="N57" s="610"/>
    </row>
    <row r="58" spans="1:14" s="34" customFormat="1" ht="13.95" customHeight="1" x14ac:dyDescent="0.3">
      <c r="A58" s="586">
        <v>1735370</v>
      </c>
      <c r="B58" s="608" t="s">
        <v>171</v>
      </c>
      <c r="C58" s="584">
        <v>2</v>
      </c>
      <c r="D58" s="586"/>
      <c r="E58" s="594"/>
      <c r="F58" s="595"/>
      <c r="G58" s="591"/>
      <c r="H58" s="594"/>
      <c r="I58" s="595"/>
      <c r="J58" s="591"/>
      <c r="K58" s="594"/>
      <c r="L58" s="595"/>
      <c r="M58" s="591"/>
      <c r="N58" s="610"/>
    </row>
    <row r="59" spans="1:14" s="34" customFormat="1" ht="13.95" customHeight="1" x14ac:dyDescent="0.3">
      <c r="A59" s="586">
        <v>1761672</v>
      </c>
      <c r="B59" s="608" t="s">
        <v>235</v>
      </c>
      <c r="C59" s="584">
        <v>2</v>
      </c>
      <c r="D59" s="586"/>
      <c r="E59" s="594"/>
      <c r="F59" s="595"/>
      <c r="G59" s="591"/>
      <c r="H59" s="594"/>
      <c r="I59" s="595"/>
      <c r="J59" s="591"/>
      <c r="K59" s="594"/>
      <c r="L59" s="595"/>
      <c r="M59" s="591"/>
      <c r="N59" s="610"/>
    </row>
    <row r="60" spans="1:14" s="34" customFormat="1" ht="13.95" customHeight="1" x14ac:dyDescent="0.3">
      <c r="A60" s="586">
        <v>1732231</v>
      </c>
      <c r="B60" s="608" t="s">
        <v>173</v>
      </c>
      <c r="C60" s="584">
        <v>2</v>
      </c>
      <c r="D60" s="586"/>
      <c r="E60" s="594"/>
      <c r="F60" s="595"/>
      <c r="G60" s="591"/>
      <c r="H60" s="594"/>
      <c r="I60" s="595"/>
      <c r="J60" s="591"/>
      <c r="K60" s="594"/>
      <c r="L60" s="595"/>
      <c r="M60" s="591"/>
      <c r="N60" s="610"/>
    </row>
    <row r="61" spans="1:14" s="34" customFormat="1" ht="13.95" customHeight="1" x14ac:dyDescent="0.3">
      <c r="A61" s="586">
        <v>1766062</v>
      </c>
      <c r="B61" s="608" t="s">
        <v>598</v>
      </c>
      <c r="C61" s="584">
        <v>2</v>
      </c>
      <c r="D61" s="586"/>
      <c r="E61" s="594"/>
      <c r="F61" s="595"/>
      <c r="G61" s="591"/>
      <c r="H61" s="594"/>
      <c r="I61" s="595"/>
      <c r="J61" s="591"/>
      <c r="K61" s="594"/>
      <c r="L61" s="595"/>
      <c r="M61" s="591"/>
      <c r="N61" s="610"/>
    </row>
    <row r="62" spans="1:14" s="34" customFormat="1" ht="13.95" customHeight="1" x14ac:dyDescent="0.3">
      <c r="A62" s="586">
        <v>2700073</v>
      </c>
      <c r="B62" s="608" t="s">
        <v>599</v>
      </c>
      <c r="C62" s="584">
        <v>2</v>
      </c>
      <c r="D62" s="586"/>
      <c r="E62" s="594"/>
      <c r="F62" s="595"/>
      <c r="G62" s="591"/>
      <c r="H62" s="594"/>
      <c r="I62" s="595"/>
      <c r="J62" s="591"/>
      <c r="K62" s="594"/>
      <c r="L62" s="595"/>
      <c r="M62" s="591"/>
      <c r="N62" s="610"/>
    </row>
    <row r="63" spans="1:14" s="34" customFormat="1" ht="13.95" customHeight="1" x14ac:dyDescent="0.3">
      <c r="A63" s="586">
        <v>2700081</v>
      </c>
      <c r="B63" s="608" t="s">
        <v>600</v>
      </c>
      <c r="C63" s="584">
        <v>2</v>
      </c>
      <c r="D63" s="586"/>
      <c r="E63" s="594"/>
      <c r="F63" s="595"/>
      <c r="G63" s="591"/>
      <c r="H63" s="594"/>
      <c r="I63" s="595"/>
      <c r="J63" s="591"/>
      <c r="K63" s="594"/>
      <c r="L63" s="595"/>
      <c r="M63" s="591"/>
      <c r="N63" s="610"/>
    </row>
    <row r="64" spans="1:14" s="34" customFormat="1" ht="13.95" customHeight="1" x14ac:dyDescent="0.3">
      <c r="A64" s="586">
        <v>70486</v>
      </c>
      <c r="B64" s="608" t="s">
        <v>635</v>
      </c>
      <c r="C64" s="584">
        <v>2</v>
      </c>
      <c r="D64" s="586"/>
      <c r="E64" s="594"/>
      <c r="F64" s="595"/>
      <c r="G64" s="591"/>
      <c r="H64" s="594"/>
      <c r="I64" s="595"/>
      <c r="J64" s="591"/>
      <c r="K64" s="594"/>
      <c r="L64" s="595"/>
      <c r="M64" s="591"/>
      <c r="N64" s="610"/>
    </row>
    <row r="65" spans="1:14" s="34" customFormat="1" ht="13.95" customHeight="1" x14ac:dyDescent="0.3">
      <c r="A65" s="586">
        <v>1720313</v>
      </c>
      <c r="B65" s="608" t="s">
        <v>130</v>
      </c>
      <c r="C65" s="584">
        <v>2</v>
      </c>
      <c r="D65" s="586"/>
      <c r="E65" s="594"/>
      <c r="F65" s="595"/>
      <c r="G65" s="591"/>
      <c r="H65" s="594"/>
      <c r="I65" s="595"/>
      <c r="J65" s="591"/>
      <c r="K65" s="594"/>
      <c r="L65" s="595"/>
      <c r="M65" s="591"/>
      <c r="N65" s="610"/>
    </row>
    <row r="66" spans="1:14" s="34" customFormat="1" ht="13.95" customHeight="1" x14ac:dyDescent="0.3">
      <c r="A66" s="586">
        <v>1767930</v>
      </c>
      <c r="B66" s="608" t="s">
        <v>177</v>
      </c>
      <c r="C66" s="584">
        <v>2</v>
      </c>
      <c r="D66" s="586"/>
      <c r="E66" s="594"/>
      <c r="F66" s="595"/>
      <c r="G66" s="591"/>
      <c r="H66" s="594"/>
      <c r="I66" s="595"/>
      <c r="J66" s="591"/>
      <c r="K66" s="594"/>
      <c r="L66" s="595"/>
      <c r="M66" s="591"/>
      <c r="N66" s="610"/>
    </row>
    <row r="67" spans="1:14" s="34" customFormat="1" ht="13.95" customHeight="1" x14ac:dyDescent="0.3">
      <c r="A67" s="586">
        <v>2700103</v>
      </c>
      <c r="B67" s="608" t="s">
        <v>601</v>
      </c>
      <c r="C67" s="584">
        <v>2</v>
      </c>
      <c r="D67" s="586"/>
      <c r="E67" s="594"/>
      <c r="F67" s="595"/>
      <c r="G67" s="591"/>
      <c r="H67" s="594"/>
      <c r="I67" s="595"/>
      <c r="J67" s="591"/>
      <c r="K67" s="594"/>
      <c r="L67" s="595"/>
      <c r="M67" s="591"/>
      <c r="N67" s="610"/>
    </row>
    <row r="68" spans="1:14" s="34" customFormat="1" ht="13.95" customHeight="1" x14ac:dyDescent="0.3">
      <c r="A68" s="586">
        <v>1720186</v>
      </c>
      <c r="B68" s="608" t="s">
        <v>602</v>
      </c>
      <c r="C68" s="584">
        <v>2</v>
      </c>
      <c r="D68" s="586"/>
      <c r="E68" s="594"/>
      <c r="F68" s="595"/>
      <c r="G68" s="591"/>
      <c r="H68" s="594"/>
      <c r="I68" s="595"/>
      <c r="J68" s="591"/>
      <c r="K68" s="594"/>
      <c r="L68" s="595"/>
      <c r="M68" s="591"/>
      <c r="N68" s="610"/>
    </row>
    <row r="69" spans="1:14" s="34" customFormat="1" ht="13.95" customHeight="1" x14ac:dyDescent="0.3">
      <c r="A69" s="586">
        <v>1720224</v>
      </c>
      <c r="B69" s="608" t="s">
        <v>603</v>
      </c>
      <c r="C69" s="584">
        <v>2</v>
      </c>
      <c r="D69" s="586"/>
      <c r="E69" s="594"/>
      <c r="F69" s="595"/>
      <c r="G69" s="591"/>
      <c r="H69" s="594"/>
      <c r="I69" s="595"/>
      <c r="J69" s="591"/>
      <c r="K69" s="594"/>
      <c r="L69" s="595"/>
      <c r="M69" s="591"/>
      <c r="N69" s="610"/>
    </row>
    <row r="70" spans="1:14" s="34" customFormat="1" ht="13.95" customHeight="1" x14ac:dyDescent="0.3">
      <c r="A70" s="586">
        <v>1720259</v>
      </c>
      <c r="B70" s="608" t="s">
        <v>604</v>
      </c>
      <c r="C70" s="584">
        <v>2</v>
      </c>
      <c r="D70" s="586"/>
      <c r="E70" s="594"/>
      <c r="F70" s="595"/>
      <c r="G70" s="591"/>
      <c r="H70" s="594"/>
      <c r="I70" s="595"/>
      <c r="J70" s="591"/>
      <c r="K70" s="594"/>
      <c r="L70" s="595"/>
      <c r="M70" s="591"/>
      <c r="N70" s="610"/>
    </row>
    <row r="71" spans="1:14" s="34" customFormat="1" ht="13.95" customHeight="1" x14ac:dyDescent="0.3">
      <c r="A71" s="586">
        <v>1700240</v>
      </c>
      <c r="B71" s="608" t="s">
        <v>133</v>
      </c>
      <c r="C71" s="584">
        <v>2</v>
      </c>
      <c r="D71" s="586"/>
      <c r="E71" s="594"/>
      <c r="F71" s="595"/>
      <c r="G71" s="591"/>
      <c r="H71" s="594"/>
      <c r="I71" s="595"/>
      <c r="J71" s="591"/>
      <c r="K71" s="594"/>
      <c r="L71" s="595"/>
      <c r="M71" s="591"/>
      <c r="N71" s="610"/>
    </row>
    <row r="72" spans="1:14" s="34" customFormat="1" ht="13.95" customHeight="1" x14ac:dyDescent="0.3">
      <c r="A72" s="586">
        <v>1720275</v>
      </c>
      <c r="B72" s="608" t="s">
        <v>605</v>
      </c>
      <c r="C72" s="584">
        <v>2</v>
      </c>
      <c r="D72" s="586"/>
      <c r="E72" s="594"/>
      <c r="F72" s="595"/>
      <c r="G72" s="591"/>
      <c r="H72" s="594"/>
      <c r="I72" s="595"/>
      <c r="J72" s="591"/>
      <c r="K72" s="594"/>
      <c r="L72" s="595"/>
      <c r="M72" s="591"/>
      <c r="N72" s="610"/>
    </row>
    <row r="73" spans="1:14" s="34" customFormat="1" ht="13.95" customHeight="1" x14ac:dyDescent="0.3">
      <c r="A73" s="586">
        <v>1736848</v>
      </c>
      <c r="B73" s="608" t="s">
        <v>606</v>
      </c>
      <c r="C73" s="584">
        <v>2</v>
      </c>
      <c r="D73" s="586"/>
      <c r="E73" s="594"/>
      <c r="F73" s="595"/>
      <c r="G73" s="591"/>
      <c r="H73" s="594"/>
      <c r="I73" s="595"/>
      <c r="J73" s="591"/>
      <c r="K73" s="594"/>
      <c r="L73" s="595"/>
      <c r="M73" s="591"/>
      <c r="N73" s="610"/>
    </row>
    <row r="74" spans="1:14" s="34" customFormat="1" ht="13.95" customHeight="1" x14ac:dyDescent="0.3">
      <c r="A74" s="586">
        <v>1720429</v>
      </c>
      <c r="B74" s="608" t="s">
        <v>607</v>
      </c>
      <c r="C74" s="584">
        <v>2</v>
      </c>
      <c r="D74" s="586"/>
      <c r="E74" s="594"/>
      <c r="F74" s="595"/>
      <c r="G74" s="591"/>
      <c r="H74" s="594"/>
      <c r="I74" s="595"/>
      <c r="J74" s="591"/>
      <c r="K74" s="594"/>
      <c r="L74" s="595"/>
      <c r="M74" s="591"/>
      <c r="N74" s="610"/>
    </row>
    <row r="75" spans="1:14" s="34" customFormat="1" ht="13.95" customHeight="1" x14ac:dyDescent="0.3">
      <c r="A75" s="586">
        <v>1730483</v>
      </c>
      <c r="B75" s="608" t="s">
        <v>608</v>
      </c>
      <c r="C75" s="584">
        <v>2</v>
      </c>
      <c r="D75" s="586"/>
      <c r="E75" s="594"/>
      <c r="F75" s="595"/>
      <c r="G75" s="591"/>
      <c r="H75" s="594"/>
      <c r="I75" s="595"/>
      <c r="J75" s="591"/>
      <c r="K75" s="594"/>
      <c r="L75" s="595"/>
      <c r="M75" s="591"/>
      <c r="N75" s="610"/>
    </row>
    <row r="76" spans="1:14" s="34" customFormat="1" ht="13.95" customHeight="1" x14ac:dyDescent="0.3">
      <c r="A76" s="586">
        <v>1765058</v>
      </c>
      <c r="B76" s="608" t="s">
        <v>609</v>
      </c>
      <c r="C76" s="584">
        <v>2</v>
      </c>
      <c r="D76" s="586"/>
      <c r="E76" s="594"/>
      <c r="F76" s="595"/>
      <c r="G76" s="591"/>
      <c r="H76" s="594"/>
      <c r="I76" s="595"/>
      <c r="J76" s="591"/>
      <c r="K76" s="594"/>
      <c r="L76" s="595"/>
      <c r="M76" s="591"/>
      <c r="N76" s="610"/>
    </row>
    <row r="77" spans="1:14" s="588" customFormat="1" ht="13.95" customHeight="1" x14ac:dyDescent="0.3">
      <c r="A77" s="587">
        <v>1733741</v>
      </c>
      <c r="B77" s="605" t="s">
        <v>610</v>
      </c>
      <c r="C77" s="584">
        <v>3</v>
      </c>
      <c r="D77" s="586" t="s">
        <v>621</v>
      </c>
      <c r="E77" s="596"/>
      <c r="F77" s="597"/>
      <c r="G77" s="74"/>
      <c r="H77" s="596"/>
      <c r="I77" s="597"/>
      <c r="J77" s="74"/>
      <c r="K77" s="596"/>
      <c r="L77" s="597"/>
      <c r="M77" s="74"/>
      <c r="N77" s="611"/>
    </row>
    <row r="78" spans="1:14" s="588" customFormat="1" ht="13.95" customHeight="1" x14ac:dyDescent="0.3">
      <c r="A78" s="587">
        <v>1730254</v>
      </c>
      <c r="B78" s="605" t="s">
        <v>611</v>
      </c>
      <c r="C78" s="584">
        <v>3</v>
      </c>
      <c r="D78" s="586" t="s">
        <v>621</v>
      </c>
      <c r="E78" s="596"/>
      <c r="F78" s="597"/>
      <c r="G78" s="74"/>
      <c r="H78" s="596"/>
      <c r="I78" s="597"/>
      <c r="J78" s="74"/>
      <c r="K78" s="596"/>
      <c r="L78" s="597"/>
      <c r="M78" s="74"/>
      <c r="N78" s="611"/>
    </row>
    <row r="79" spans="1:14" s="588" customFormat="1" ht="13.95" customHeight="1" x14ac:dyDescent="0.3">
      <c r="A79" s="587">
        <v>1707023</v>
      </c>
      <c r="B79" s="605" t="s">
        <v>612</v>
      </c>
      <c r="C79" s="584">
        <v>3</v>
      </c>
      <c r="D79" s="586" t="s">
        <v>621</v>
      </c>
      <c r="E79" s="596"/>
      <c r="F79" s="597"/>
      <c r="G79" s="74"/>
      <c r="H79" s="596"/>
      <c r="I79" s="597"/>
      <c r="J79" s="74"/>
      <c r="K79" s="596"/>
      <c r="L79" s="597"/>
      <c r="M79" s="74"/>
      <c r="N79" s="611"/>
    </row>
    <row r="80" spans="1:14" s="588" customFormat="1" ht="13.95" customHeight="1" x14ac:dyDescent="0.3">
      <c r="A80" s="587">
        <v>1703095</v>
      </c>
      <c r="B80" s="605" t="s">
        <v>613</v>
      </c>
      <c r="C80" s="584">
        <v>3</v>
      </c>
      <c r="D80" s="586" t="s">
        <v>621</v>
      </c>
      <c r="E80" s="596"/>
      <c r="F80" s="597"/>
      <c r="G80" s="74"/>
      <c r="H80" s="596"/>
      <c r="I80" s="597"/>
      <c r="J80" s="74"/>
      <c r="K80" s="596"/>
      <c r="L80" s="597"/>
      <c r="M80" s="74"/>
      <c r="N80" s="611"/>
    </row>
    <row r="81" spans="1:14" s="588" customFormat="1" ht="13.95" customHeight="1" x14ac:dyDescent="0.3">
      <c r="A81" s="587">
        <v>1703389</v>
      </c>
      <c r="B81" s="605" t="s">
        <v>614</v>
      </c>
      <c r="C81" s="584">
        <v>3</v>
      </c>
      <c r="D81" s="586" t="s">
        <v>621</v>
      </c>
      <c r="E81" s="596"/>
      <c r="F81" s="597"/>
      <c r="G81" s="74"/>
      <c r="H81" s="596"/>
      <c r="I81" s="597"/>
      <c r="J81" s="74"/>
      <c r="K81" s="596"/>
      <c r="L81" s="597"/>
      <c r="M81" s="74"/>
      <c r="N81" s="611"/>
    </row>
    <row r="82" spans="1:14" s="588" customFormat="1" ht="13.95" customHeight="1" x14ac:dyDescent="0.3">
      <c r="A82" s="586">
        <v>1705951</v>
      </c>
      <c r="B82" s="605" t="s">
        <v>195</v>
      </c>
      <c r="C82" s="584">
        <v>3</v>
      </c>
      <c r="D82" s="586" t="s">
        <v>621</v>
      </c>
      <c r="E82" s="596"/>
      <c r="F82" s="597"/>
      <c r="G82" s="74"/>
      <c r="H82" s="596"/>
      <c r="I82" s="597"/>
      <c r="J82" s="74"/>
      <c r="K82" s="596"/>
      <c r="L82" s="597"/>
      <c r="M82" s="74"/>
      <c r="N82" s="611"/>
    </row>
    <row r="83" spans="1:14" s="588" customFormat="1" ht="13.95" customHeight="1" x14ac:dyDescent="0.3">
      <c r="A83" s="604">
        <v>1702871</v>
      </c>
      <c r="B83" s="605" t="s">
        <v>615</v>
      </c>
      <c r="C83" s="584">
        <v>3</v>
      </c>
      <c r="D83" s="586" t="s">
        <v>621</v>
      </c>
      <c r="E83" s="596"/>
      <c r="F83" s="597"/>
      <c r="G83" s="74"/>
      <c r="H83" s="596"/>
      <c r="I83" s="597"/>
      <c r="J83" s="74"/>
      <c r="K83" s="596"/>
      <c r="L83" s="597"/>
      <c r="M83" s="74"/>
      <c r="N83" s="611"/>
    </row>
    <row r="84" spans="1:14" s="588" customFormat="1" ht="13.95" customHeight="1" x14ac:dyDescent="0.3">
      <c r="A84" s="587">
        <v>1720186</v>
      </c>
      <c r="B84" s="605" t="s">
        <v>616</v>
      </c>
      <c r="C84" s="584">
        <v>3</v>
      </c>
      <c r="D84" s="586" t="s">
        <v>621</v>
      </c>
      <c r="E84" s="596"/>
      <c r="F84" s="597"/>
      <c r="G84" s="74"/>
      <c r="H84" s="596"/>
      <c r="I84" s="597"/>
      <c r="J84" s="74"/>
      <c r="K84" s="596"/>
      <c r="L84" s="597"/>
      <c r="M84" s="74"/>
      <c r="N84" s="611"/>
    </row>
    <row r="85" spans="1:14" s="588" customFormat="1" ht="13.95" customHeight="1" x14ac:dyDescent="0.3">
      <c r="A85" s="586">
        <v>1734730</v>
      </c>
      <c r="B85" s="605" t="s">
        <v>617</v>
      </c>
      <c r="C85" s="584">
        <v>3</v>
      </c>
      <c r="D85" s="586" t="s">
        <v>621</v>
      </c>
      <c r="E85" s="596"/>
      <c r="F85" s="597"/>
      <c r="G85" s="74"/>
      <c r="H85" s="596"/>
      <c r="I85" s="597"/>
      <c r="J85" s="74"/>
      <c r="K85" s="596"/>
      <c r="L85" s="597"/>
      <c r="M85" s="74"/>
      <c r="N85" s="611"/>
    </row>
    <row r="86" spans="1:14" s="588" customFormat="1" ht="13.95" customHeight="1" x14ac:dyDescent="0.3">
      <c r="A86" s="601">
        <v>1705519</v>
      </c>
      <c r="B86" s="606" t="s">
        <v>618</v>
      </c>
      <c r="C86" s="589">
        <v>3</v>
      </c>
      <c r="D86" s="601" t="s">
        <v>621</v>
      </c>
      <c r="E86" s="598"/>
      <c r="F86" s="599"/>
      <c r="G86" s="74"/>
      <c r="H86" s="598"/>
      <c r="I86" s="599"/>
      <c r="J86" s="74"/>
      <c r="K86" s="598"/>
      <c r="L86" s="599"/>
      <c r="M86" s="74"/>
      <c r="N86" s="612"/>
    </row>
  </sheetData>
  <mergeCells count="3">
    <mergeCell ref="E3:F3"/>
    <mergeCell ref="H3:I3"/>
    <mergeCell ref="K3:L3"/>
  </mergeCells>
  <printOptions horizontalCentered="1"/>
  <pageMargins left="0.25" right="0.25" top="0.41" bottom="0.46" header="0.39" footer="0.25"/>
  <pageSetup scale="85" orientation="landscape" r:id="rId1"/>
  <headerFooter alignWithMargins="0">
    <oddFooter>&amp;L&amp;"Times New Roman,Regular"&amp;10Burns &amp;&amp; Associates, Inc.&amp;C&amp;"Times New Roman,Regular"&amp;10Page &amp;P of &amp;N&amp;R&amp;"Times New Roman,Regular"&amp;10February 17,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opLeftCell="I1" zoomScale="90" zoomScaleNormal="90" workbookViewId="0">
      <pane ySplit="2" topLeftCell="A3" activePane="bottomLeft" state="frozen"/>
      <selection pane="bottomLeft" activeCell="S14" sqref="S14"/>
    </sheetView>
  </sheetViews>
  <sheetFormatPr defaultRowHeight="13.2" x14ac:dyDescent="0.25"/>
  <cols>
    <col min="1" max="1" width="10.33203125" style="276" customWidth="1"/>
    <col min="2" max="2" width="33.6640625" style="277" customWidth="1"/>
    <col min="3" max="3" width="14.5546875" style="277" customWidth="1"/>
    <col min="4" max="4" width="12.77734375" style="276" customWidth="1"/>
    <col min="5" max="6" width="7.44140625" style="305" customWidth="1"/>
    <col min="7" max="7" width="13" style="305" customWidth="1"/>
    <col min="8" max="9" width="12" style="306" customWidth="1"/>
    <col min="10" max="11" width="7.44140625" style="305" customWidth="1"/>
    <col min="12" max="12" width="13" style="305" customWidth="1"/>
    <col min="13" max="14" width="12" style="306" customWidth="1"/>
    <col min="15" max="16" width="7.44140625" style="305" customWidth="1"/>
    <col min="17" max="17" width="13" style="305" customWidth="1"/>
    <col min="18" max="19" width="12" style="306" customWidth="1"/>
    <col min="20" max="21" width="7.44140625" style="305" customWidth="1"/>
    <col min="22" max="22" width="13" style="305" customWidth="1"/>
    <col min="23" max="24" width="12" style="306" customWidth="1"/>
    <col min="25" max="16384" width="8.88671875" style="276"/>
  </cols>
  <sheetData>
    <row r="1" spans="1:24" ht="14.4" customHeight="1" x14ac:dyDescent="0.25">
      <c r="E1" s="528">
        <v>2012</v>
      </c>
      <c r="F1" s="529"/>
      <c r="G1" s="529"/>
      <c r="H1" s="529"/>
      <c r="I1" s="530"/>
      <c r="J1" s="528">
        <v>2013</v>
      </c>
      <c r="K1" s="529"/>
      <c r="L1" s="529"/>
      <c r="M1" s="529"/>
      <c r="N1" s="530"/>
      <c r="O1" s="528">
        <v>2014</v>
      </c>
      <c r="P1" s="529"/>
      <c r="Q1" s="529"/>
      <c r="R1" s="529"/>
      <c r="S1" s="530"/>
      <c r="T1" s="528">
        <v>2015</v>
      </c>
      <c r="U1" s="529"/>
      <c r="V1" s="529"/>
      <c r="W1" s="529"/>
      <c r="X1" s="530"/>
    </row>
    <row r="2" spans="1:24" x14ac:dyDescent="0.25">
      <c r="A2" s="278" t="s">
        <v>445</v>
      </c>
      <c r="B2" s="279" t="s">
        <v>446</v>
      </c>
      <c r="C2" s="279"/>
      <c r="D2" s="280" t="s">
        <v>447</v>
      </c>
      <c r="E2" s="281" t="s">
        <v>444</v>
      </c>
      <c r="F2" s="281"/>
      <c r="G2" s="281" t="s">
        <v>456</v>
      </c>
      <c r="H2" s="282" t="s">
        <v>442</v>
      </c>
      <c r="I2" s="282" t="s">
        <v>457</v>
      </c>
      <c r="J2" s="281" t="s">
        <v>444</v>
      </c>
      <c r="K2" s="281"/>
      <c r="L2" s="281" t="s">
        <v>456</v>
      </c>
      <c r="M2" s="282" t="s">
        <v>442</v>
      </c>
      <c r="N2" s="282" t="s">
        <v>457</v>
      </c>
      <c r="O2" s="281" t="s">
        <v>444</v>
      </c>
      <c r="P2" s="281"/>
      <c r="Q2" s="281" t="s">
        <v>456</v>
      </c>
      <c r="R2" s="282" t="s">
        <v>442</v>
      </c>
      <c r="S2" s="282" t="s">
        <v>457</v>
      </c>
      <c r="T2" s="281" t="s">
        <v>444</v>
      </c>
      <c r="U2" s="281"/>
      <c r="V2" s="281" t="s">
        <v>456</v>
      </c>
      <c r="W2" s="282" t="s">
        <v>442</v>
      </c>
      <c r="X2" s="282" t="s">
        <v>457</v>
      </c>
    </row>
    <row r="3" spans="1:24" s="283" customFormat="1" x14ac:dyDescent="0.25">
      <c r="E3" s="284">
        <f>SUM(E5:E49)</f>
        <v>21242</v>
      </c>
      <c r="F3" s="284"/>
      <c r="G3" s="284">
        <f>SUM(G5:G49)</f>
        <v>191754</v>
      </c>
      <c r="H3" s="285">
        <f>SUM(H5:H49)</f>
        <v>8062976.0899999999</v>
      </c>
      <c r="I3" s="285">
        <f>SUM(I5:I49)</f>
        <v>1555431.98</v>
      </c>
      <c r="J3" s="284">
        <f>SUM(J5:J49)</f>
        <v>396254</v>
      </c>
      <c r="K3" s="284"/>
      <c r="L3" s="284">
        <f>SUM(L5:L49)</f>
        <v>2519419</v>
      </c>
      <c r="M3" s="285">
        <f>SUM(M5:M49)</f>
        <v>123592906.08</v>
      </c>
      <c r="N3" s="285">
        <f>SUM(N5:N49)</f>
        <v>13087466.02</v>
      </c>
      <c r="O3" s="284">
        <f>SUM(O5:O49)</f>
        <v>859401</v>
      </c>
      <c r="P3" s="284"/>
      <c r="Q3" s="284">
        <f>SUM(Q5:Q49)</f>
        <v>5327834</v>
      </c>
      <c r="R3" s="285">
        <f>SUM(R5:R49)</f>
        <v>289311804.51999992</v>
      </c>
      <c r="S3" s="285">
        <f>SUM(S5:S49)</f>
        <v>22491366.019999996</v>
      </c>
      <c r="T3" s="284">
        <f>SUM(T5:T49)</f>
        <v>900927</v>
      </c>
      <c r="U3" s="284"/>
      <c r="V3" s="284">
        <f>SUM(V5:V49)</f>
        <v>5354249</v>
      </c>
      <c r="W3" s="285">
        <f>SUM(W5:W49)</f>
        <v>309079837.65999991</v>
      </c>
      <c r="X3" s="285">
        <f>SUM(X5:X49)</f>
        <v>21962967.109999999</v>
      </c>
    </row>
    <row r="4" spans="1:24" s="289" customFormat="1" x14ac:dyDescent="0.25">
      <c r="A4" s="286"/>
      <c r="B4" s="286"/>
      <c r="C4" s="286"/>
      <c r="D4" s="286"/>
      <c r="E4" s="287"/>
      <c r="F4" s="287"/>
      <c r="G4" s="287"/>
      <c r="H4" s="288"/>
      <c r="I4" s="288"/>
      <c r="J4" s="287"/>
      <c r="K4" s="287"/>
      <c r="L4" s="287"/>
      <c r="M4" s="288"/>
      <c r="N4" s="288"/>
      <c r="O4" s="287"/>
      <c r="P4" s="287"/>
      <c r="Q4" s="287"/>
      <c r="R4" s="288"/>
      <c r="S4" s="288"/>
      <c r="T4" s="287"/>
      <c r="U4" s="287"/>
      <c r="V4" s="287"/>
      <c r="W4" s="288"/>
      <c r="X4" s="288"/>
    </row>
    <row r="5" spans="1:24" x14ac:dyDescent="0.25">
      <c r="A5" s="290">
        <v>70008</v>
      </c>
      <c r="B5" s="291" t="s">
        <v>98</v>
      </c>
      <c r="C5" s="291" t="s">
        <v>458</v>
      </c>
      <c r="D5" s="290" t="s">
        <v>40</v>
      </c>
      <c r="E5" s="292"/>
      <c r="F5" s="292"/>
      <c r="G5" s="292"/>
      <c r="H5" s="293"/>
      <c r="I5" s="293"/>
      <c r="J5" s="292"/>
      <c r="K5" s="292"/>
      <c r="L5" s="292"/>
      <c r="M5" s="293"/>
      <c r="N5" s="293"/>
      <c r="O5" s="292"/>
      <c r="P5" s="292"/>
      <c r="Q5" s="292"/>
      <c r="R5" s="293"/>
      <c r="S5" s="293"/>
      <c r="T5" s="292">
        <v>65</v>
      </c>
      <c r="U5" s="292"/>
      <c r="V5" s="292">
        <v>129</v>
      </c>
      <c r="W5" s="293">
        <v>30639.15</v>
      </c>
      <c r="X5" s="293"/>
    </row>
    <row r="6" spans="1:24" x14ac:dyDescent="0.25">
      <c r="A6" s="294">
        <v>70024</v>
      </c>
      <c r="B6" s="295" t="s">
        <v>133</v>
      </c>
      <c r="C6" s="295" t="s">
        <v>458</v>
      </c>
      <c r="D6" s="294" t="s">
        <v>44</v>
      </c>
      <c r="E6" s="296">
        <v>4465</v>
      </c>
      <c r="F6" s="296"/>
      <c r="G6" s="296">
        <v>27759</v>
      </c>
      <c r="H6" s="297">
        <v>983831.33</v>
      </c>
      <c r="I6" s="297">
        <v>166165.31</v>
      </c>
      <c r="J6" s="296">
        <v>4465</v>
      </c>
      <c r="K6" s="296"/>
      <c r="L6" s="296">
        <v>27759</v>
      </c>
      <c r="M6" s="297">
        <v>983831.33</v>
      </c>
      <c r="N6" s="297">
        <v>166165.31</v>
      </c>
      <c r="O6" s="296">
        <v>9273</v>
      </c>
      <c r="P6" s="296"/>
      <c r="Q6" s="296">
        <v>60001</v>
      </c>
      <c r="R6" s="297">
        <v>2475143.08</v>
      </c>
      <c r="S6" s="297">
        <v>523863.03999999998</v>
      </c>
      <c r="T6" s="296">
        <v>8049</v>
      </c>
      <c r="U6" s="296"/>
      <c r="V6" s="296">
        <v>52554</v>
      </c>
      <c r="W6" s="297">
        <v>2259226.15</v>
      </c>
      <c r="X6" s="297">
        <v>381073.27</v>
      </c>
    </row>
    <row r="7" spans="1:24" x14ac:dyDescent="0.25">
      <c r="A7" s="294">
        <v>70052</v>
      </c>
      <c r="B7" s="295" t="s">
        <v>113</v>
      </c>
      <c r="C7" s="295" t="s">
        <v>458</v>
      </c>
      <c r="D7" s="294" t="s">
        <v>42</v>
      </c>
      <c r="E7" s="296">
        <v>2864</v>
      </c>
      <c r="F7" s="296"/>
      <c r="G7" s="296">
        <v>18865</v>
      </c>
      <c r="H7" s="297">
        <v>689819.46</v>
      </c>
      <c r="I7" s="297">
        <v>281382.96999999997</v>
      </c>
      <c r="J7" s="296">
        <v>2864</v>
      </c>
      <c r="K7" s="296"/>
      <c r="L7" s="296">
        <v>18865</v>
      </c>
      <c r="M7" s="297">
        <v>689819.46</v>
      </c>
      <c r="N7" s="297">
        <v>281382.96999999997</v>
      </c>
      <c r="O7" s="296">
        <v>5787</v>
      </c>
      <c r="P7" s="296"/>
      <c r="Q7" s="296">
        <v>39198</v>
      </c>
      <c r="R7" s="297">
        <v>1434674.21</v>
      </c>
      <c r="S7" s="297">
        <v>302204.39</v>
      </c>
      <c r="T7" s="296">
        <v>6566</v>
      </c>
      <c r="U7" s="296"/>
      <c r="V7" s="296">
        <v>41957</v>
      </c>
      <c r="W7" s="297">
        <v>1822056.46</v>
      </c>
      <c r="X7" s="297">
        <v>411955.4</v>
      </c>
    </row>
    <row r="8" spans="1:24" x14ac:dyDescent="0.25">
      <c r="A8" s="294">
        <v>70079</v>
      </c>
      <c r="B8" s="295" t="s">
        <v>126</v>
      </c>
      <c r="C8" s="295" t="s">
        <v>458</v>
      </c>
      <c r="D8" s="294" t="s">
        <v>44</v>
      </c>
      <c r="E8" s="296">
        <v>7529</v>
      </c>
      <c r="F8" s="296"/>
      <c r="G8" s="296">
        <v>58623</v>
      </c>
      <c r="H8" s="297">
        <v>2754073.86</v>
      </c>
      <c r="I8" s="297">
        <v>180077</v>
      </c>
      <c r="J8" s="296">
        <v>7529</v>
      </c>
      <c r="K8" s="296"/>
      <c r="L8" s="296">
        <v>58623</v>
      </c>
      <c r="M8" s="297">
        <v>2754073.86</v>
      </c>
      <c r="N8" s="297">
        <v>180077</v>
      </c>
      <c r="O8" s="296">
        <v>15550</v>
      </c>
      <c r="P8" s="296"/>
      <c r="Q8" s="296">
        <v>112870</v>
      </c>
      <c r="R8" s="297">
        <v>5465377.1500000004</v>
      </c>
      <c r="S8" s="297">
        <v>400220</v>
      </c>
      <c r="T8" s="296">
        <v>16915</v>
      </c>
      <c r="U8" s="296"/>
      <c r="V8" s="296">
        <v>119610</v>
      </c>
      <c r="W8" s="297">
        <v>5981091.0999999996</v>
      </c>
      <c r="X8" s="297">
        <v>439900</v>
      </c>
    </row>
    <row r="9" spans="1:24" x14ac:dyDescent="0.25">
      <c r="A9" s="294">
        <v>70309</v>
      </c>
      <c r="B9" s="295" t="s">
        <v>87</v>
      </c>
      <c r="C9" s="295" t="s">
        <v>458</v>
      </c>
      <c r="D9" s="294" t="s">
        <v>40</v>
      </c>
      <c r="E9" s="296">
        <v>325</v>
      </c>
      <c r="F9" s="296"/>
      <c r="G9" s="296">
        <v>1569</v>
      </c>
      <c r="H9" s="297">
        <v>139829.60999999999</v>
      </c>
      <c r="I9" s="297">
        <v>156073.12</v>
      </c>
      <c r="J9" s="296">
        <v>325</v>
      </c>
      <c r="K9" s="296"/>
      <c r="L9" s="296">
        <v>1569</v>
      </c>
      <c r="M9" s="297">
        <v>139829.60999999999</v>
      </c>
      <c r="N9" s="297">
        <v>156073.12</v>
      </c>
      <c r="O9" s="296">
        <v>603</v>
      </c>
      <c r="P9" s="296"/>
      <c r="Q9" s="296">
        <v>2054</v>
      </c>
      <c r="R9" s="297">
        <v>127620.49</v>
      </c>
      <c r="S9" s="297">
        <v>93717.99</v>
      </c>
      <c r="T9" s="296">
        <v>624</v>
      </c>
      <c r="U9" s="296"/>
      <c r="V9" s="296">
        <v>3005</v>
      </c>
      <c r="W9" s="297">
        <v>322850.09000000003</v>
      </c>
      <c r="X9" s="297">
        <v>367673.56</v>
      </c>
    </row>
    <row r="10" spans="1:24" x14ac:dyDescent="0.25">
      <c r="A10" s="294">
        <v>70338</v>
      </c>
      <c r="B10" s="295" t="s">
        <v>459</v>
      </c>
      <c r="C10" s="295" t="s">
        <v>458</v>
      </c>
      <c r="D10" s="294" t="s">
        <v>40</v>
      </c>
      <c r="E10" s="296">
        <v>124</v>
      </c>
      <c r="F10" s="296"/>
      <c r="G10" s="296">
        <v>4425</v>
      </c>
      <c r="H10" s="297">
        <v>214757.68</v>
      </c>
      <c r="I10" s="297">
        <v>319969.58</v>
      </c>
      <c r="J10" s="296">
        <v>124</v>
      </c>
      <c r="K10" s="296"/>
      <c r="L10" s="296">
        <v>4425</v>
      </c>
      <c r="M10" s="297">
        <v>214757.68</v>
      </c>
      <c r="N10" s="297">
        <v>319969.58</v>
      </c>
      <c r="O10" s="296">
        <v>237</v>
      </c>
      <c r="P10" s="296"/>
      <c r="Q10" s="296">
        <v>9852</v>
      </c>
      <c r="R10" s="297">
        <v>679935.57</v>
      </c>
      <c r="S10" s="297">
        <v>566672.64000000001</v>
      </c>
      <c r="T10" s="296">
        <v>165</v>
      </c>
      <c r="U10" s="296"/>
      <c r="V10" s="296">
        <v>6917</v>
      </c>
      <c r="W10" s="297">
        <v>494906.35</v>
      </c>
      <c r="X10" s="297">
        <v>414154.93</v>
      </c>
    </row>
    <row r="11" spans="1:24" x14ac:dyDescent="0.25">
      <c r="A11" s="294">
        <v>70438</v>
      </c>
      <c r="B11" s="295" t="s">
        <v>66</v>
      </c>
      <c r="C11" s="295" t="s">
        <v>458</v>
      </c>
      <c r="D11" s="294" t="s">
        <v>36</v>
      </c>
      <c r="E11" s="296">
        <v>5935</v>
      </c>
      <c r="F11" s="296"/>
      <c r="G11" s="296">
        <v>80513</v>
      </c>
      <c r="H11" s="297">
        <v>3280664.15</v>
      </c>
      <c r="I11" s="297">
        <v>451764</v>
      </c>
      <c r="J11" s="296">
        <v>5935</v>
      </c>
      <c r="K11" s="296"/>
      <c r="L11" s="296">
        <v>80513</v>
      </c>
      <c r="M11" s="297">
        <v>3280664.15</v>
      </c>
      <c r="N11" s="297">
        <v>451764</v>
      </c>
      <c r="O11" s="296">
        <v>11864</v>
      </c>
      <c r="P11" s="296"/>
      <c r="Q11" s="296">
        <v>138720</v>
      </c>
      <c r="R11" s="297">
        <v>5235369.51</v>
      </c>
      <c r="S11" s="297">
        <v>961221</v>
      </c>
      <c r="T11" s="296">
        <v>12980</v>
      </c>
      <c r="U11" s="296"/>
      <c r="V11" s="296">
        <v>133882</v>
      </c>
      <c r="W11" s="297">
        <v>5086504.3600000003</v>
      </c>
      <c r="X11" s="297">
        <v>301777</v>
      </c>
    </row>
    <row r="12" spans="1:24" x14ac:dyDescent="0.25">
      <c r="A12" s="294">
        <v>70533</v>
      </c>
      <c r="B12" s="295" t="s">
        <v>199</v>
      </c>
      <c r="C12" s="295" t="s">
        <v>458</v>
      </c>
      <c r="D12" s="294" t="s">
        <v>51</v>
      </c>
      <c r="E12" s="296"/>
      <c r="F12" s="296"/>
      <c r="G12" s="296"/>
      <c r="H12" s="297"/>
      <c r="I12" s="297"/>
      <c r="J12" s="296"/>
      <c r="K12" s="296"/>
      <c r="L12" s="296"/>
      <c r="M12" s="297"/>
      <c r="N12" s="297"/>
      <c r="O12" s="296"/>
      <c r="P12" s="296"/>
      <c r="Q12" s="296"/>
      <c r="R12" s="297"/>
      <c r="S12" s="297"/>
      <c r="T12" s="296">
        <v>110</v>
      </c>
      <c r="U12" s="296"/>
      <c r="V12" s="296">
        <v>188</v>
      </c>
      <c r="W12" s="297">
        <v>26972.48</v>
      </c>
      <c r="X12" s="297"/>
    </row>
    <row r="13" spans="1:24" x14ac:dyDescent="0.25">
      <c r="A13" s="294">
        <v>72002</v>
      </c>
      <c r="B13" s="295" t="s">
        <v>60</v>
      </c>
      <c r="C13" s="295" t="s">
        <v>458</v>
      </c>
      <c r="D13" s="294" t="s">
        <v>36</v>
      </c>
      <c r="E13" s="296"/>
      <c r="F13" s="296"/>
      <c r="G13" s="296"/>
      <c r="H13" s="297"/>
      <c r="I13" s="297"/>
      <c r="J13" s="296"/>
      <c r="K13" s="296"/>
      <c r="L13" s="296"/>
      <c r="M13" s="297"/>
      <c r="N13" s="297"/>
      <c r="O13" s="296">
        <v>24296</v>
      </c>
      <c r="P13" s="296"/>
      <c r="Q13" s="296">
        <v>131112</v>
      </c>
      <c r="R13" s="297">
        <v>9801344.1999999993</v>
      </c>
      <c r="S13" s="297">
        <v>1005236.25</v>
      </c>
      <c r="T13" s="296">
        <v>11406</v>
      </c>
      <c r="U13" s="296"/>
      <c r="V13" s="296">
        <v>66726</v>
      </c>
      <c r="W13" s="297">
        <v>4554358.24</v>
      </c>
      <c r="X13" s="297">
        <v>509729.32</v>
      </c>
    </row>
    <row r="14" spans="1:24" x14ac:dyDescent="0.25">
      <c r="A14" s="294">
        <v>72003</v>
      </c>
      <c r="B14" s="295" t="s">
        <v>143</v>
      </c>
      <c r="C14" s="295" t="s">
        <v>458</v>
      </c>
      <c r="D14" s="294" t="s">
        <v>45</v>
      </c>
      <c r="E14" s="296"/>
      <c r="F14" s="296"/>
      <c r="G14" s="296"/>
      <c r="H14" s="297"/>
      <c r="I14" s="297"/>
      <c r="J14" s="296">
        <v>2966</v>
      </c>
      <c r="K14" s="296"/>
      <c r="L14" s="296">
        <v>12249</v>
      </c>
      <c r="M14" s="297">
        <v>650866.18000000005</v>
      </c>
      <c r="N14" s="297">
        <v>108370.1</v>
      </c>
      <c r="O14" s="296">
        <v>6278</v>
      </c>
      <c r="P14" s="296"/>
      <c r="Q14" s="296">
        <v>27059</v>
      </c>
      <c r="R14" s="297">
        <v>1534430.05</v>
      </c>
      <c r="S14" s="297">
        <v>297120.59000000003</v>
      </c>
      <c r="T14" s="296">
        <v>5875</v>
      </c>
      <c r="U14" s="296"/>
      <c r="V14" s="296">
        <v>22428</v>
      </c>
      <c r="W14" s="297">
        <v>1362701.16</v>
      </c>
      <c r="X14" s="297">
        <v>235668.04</v>
      </c>
    </row>
    <row r="15" spans="1:24" x14ac:dyDescent="0.25">
      <c r="A15" s="294">
        <v>72007</v>
      </c>
      <c r="B15" s="295" t="s">
        <v>159</v>
      </c>
      <c r="C15" s="295" t="s">
        <v>458</v>
      </c>
      <c r="D15" s="294" t="s">
        <v>45</v>
      </c>
      <c r="E15" s="296"/>
      <c r="F15" s="296"/>
      <c r="G15" s="296"/>
      <c r="H15" s="297"/>
      <c r="I15" s="297"/>
      <c r="J15" s="296">
        <v>363</v>
      </c>
      <c r="K15" s="296"/>
      <c r="L15" s="296">
        <v>1895</v>
      </c>
      <c r="M15" s="297">
        <v>85466.49</v>
      </c>
      <c r="N15" s="297">
        <v>9262.1</v>
      </c>
      <c r="O15" s="296">
        <v>4092</v>
      </c>
      <c r="P15" s="296"/>
      <c r="Q15" s="296">
        <v>23667</v>
      </c>
      <c r="R15" s="297">
        <v>1108956.45</v>
      </c>
      <c r="S15" s="297">
        <v>191106.48</v>
      </c>
      <c r="T15" s="296">
        <v>3750</v>
      </c>
      <c r="U15" s="296"/>
      <c r="V15" s="296">
        <v>18835</v>
      </c>
      <c r="W15" s="297">
        <v>925768.9</v>
      </c>
      <c r="X15" s="297">
        <v>194699.04</v>
      </c>
    </row>
    <row r="16" spans="1:24" x14ac:dyDescent="0.25">
      <c r="A16" s="294">
        <v>72015</v>
      </c>
      <c r="B16" s="295" t="s">
        <v>127</v>
      </c>
      <c r="C16" s="295" t="s">
        <v>458</v>
      </c>
      <c r="D16" s="294" t="s">
        <v>44</v>
      </c>
      <c r="E16" s="296"/>
      <c r="F16" s="296"/>
      <c r="G16" s="296"/>
      <c r="H16" s="297"/>
      <c r="I16" s="297"/>
      <c r="J16" s="296">
        <v>6250</v>
      </c>
      <c r="K16" s="296"/>
      <c r="L16" s="296">
        <v>35832</v>
      </c>
      <c r="M16" s="297">
        <v>1590967.4</v>
      </c>
      <c r="N16" s="297">
        <v>566143.47</v>
      </c>
      <c r="O16" s="296">
        <v>11521</v>
      </c>
      <c r="P16" s="296"/>
      <c r="Q16" s="296">
        <v>63224</v>
      </c>
      <c r="R16" s="297">
        <v>2956579.93</v>
      </c>
      <c r="S16" s="297">
        <v>471122.96</v>
      </c>
      <c r="T16" s="296">
        <v>12055</v>
      </c>
      <c r="U16" s="296"/>
      <c r="V16" s="296">
        <v>65899</v>
      </c>
      <c r="W16" s="297">
        <v>3186907.06</v>
      </c>
      <c r="X16" s="297">
        <v>528022.28</v>
      </c>
    </row>
    <row r="17" spans="1:24" x14ac:dyDescent="0.25">
      <c r="A17" s="294">
        <v>72016</v>
      </c>
      <c r="B17" s="295" t="s">
        <v>67</v>
      </c>
      <c r="C17" s="295" t="s">
        <v>458</v>
      </c>
      <c r="D17" s="294" t="s">
        <v>36</v>
      </c>
      <c r="E17" s="296"/>
      <c r="F17" s="296"/>
      <c r="G17" s="296"/>
      <c r="H17" s="297"/>
      <c r="I17" s="297"/>
      <c r="J17" s="296">
        <v>15704</v>
      </c>
      <c r="K17" s="296"/>
      <c r="L17" s="296">
        <v>213184</v>
      </c>
      <c r="M17" s="297">
        <v>8263535.0199999996</v>
      </c>
      <c r="N17" s="297">
        <v>823.45</v>
      </c>
      <c r="O17" s="296">
        <v>28583</v>
      </c>
      <c r="P17" s="296"/>
      <c r="Q17" s="296">
        <v>410553</v>
      </c>
      <c r="R17" s="297">
        <v>15108890.91</v>
      </c>
      <c r="S17" s="297">
        <v>5108.25</v>
      </c>
      <c r="T17" s="296">
        <v>23734</v>
      </c>
      <c r="U17" s="296"/>
      <c r="V17" s="296">
        <v>362202</v>
      </c>
      <c r="W17" s="297">
        <v>13034421.08</v>
      </c>
      <c r="X17" s="297">
        <v>9291.08</v>
      </c>
    </row>
    <row r="18" spans="1:24" x14ac:dyDescent="0.25">
      <c r="A18" s="294">
        <v>72020</v>
      </c>
      <c r="B18" s="295" t="s">
        <v>118</v>
      </c>
      <c r="C18" s="295" t="s">
        <v>458</v>
      </c>
      <c r="D18" s="294" t="s">
        <v>44</v>
      </c>
      <c r="E18" s="296"/>
      <c r="F18" s="296"/>
      <c r="G18" s="296"/>
      <c r="H18" s="297"/>
      <c r="I18" s="297"/>
      <c r="J18" s="296">
        <v>10421</v>
      </c>
      <c r="K18" s="296"/>
      <c r="L18" s="296">
        <v>58820</v>
      </c>
      <c r="M18" s="297">
        <v>2483269.36</v>
      </c>
      <c r="N18" s="297"/>
      <c r="O18" s="296">
        <v>38424</v>
      </c>
      <c r="P18" s="296"/>
      <c r="Q18" s="296">
        <v>196032</v>
      </c>
      <c r="R18" s="297">
        <v>10741686.5</v>
      </c>
      <c r="S18" s="297"/>
      <c r="T18" s="296">
        <v>41587</v>
      </c>
      <c r="U18" s="296"/>
      <c r="V18" s="296">
        <v>207237</v>
      </c>
      <c r="W18" s="297">
        <v>11492520.17</v>
      </c>
      <c r="X18" s="297"/>
    </row>
    <row r="19" spans="1:24" x14ac:dyDescent="0.25">
      <c r="A19" s="294">
        <v>72022</v>
      </c>
      <c r="B19" s="295" t="s">
        <v>181</v>
      </c>
      <c r="C19" s="295" t="s">
        <v>458</v>
      </c>
      <c r="D19" s="294" t="s">
        <v>45</v>
      </c>
      <c r="E19" s="296"/>
      <c r="F19" s="296"/>
      <c r="G19" s="296"/>
      <c r="H19" s="297"/>
      <c r="I19" s="297"/>
      <c r="J19" s="296">
        <v>1780</v>
      </c>
      <c r="K19" s="296"/>
      <c r="L19" s="296">
        <v>13243</v>
      </c>
      <c r="M19" s="297">
        <v>682628.93</v>
      </c>
      <c r="N19" s="297">
        <v>34615.629999999997</v>
      </c>
      <c r="O19" s="296">
        <v>4852</v>
      </c>
      <c r="P19" s="296"/>
      <c r="Q19" s="296">
        <v>33767</v>
      </c>
      <c r="R19" s="297">
        <v>1650710.12</v>
      </c>
      <c r="S19" s="297">
        <v>75665.679999999993</v>
      </c>
      <c r="T19" s="296">
        <v>4611</v>
      </c>
      <c r="U19" s="296"/>
      <c r="V19" s="296">
        <v>31178</v>
      </c>
      <c r="W19" s="297">
        <v>1481842.41</v>
      </c>
      <c r="X19" s="297">
        <v>67912.070000000007</v>
      </c>
    </row>
    <row r="20" spans="1:24" x14ac:dyDescent="0.25">
      <c r="A20" s="294">
        <v>72024</v>
      </c>
      <c r="B20" s="295" t="s">
        <v>119</v>
      </c>
      <c r="C20" s="295" t="s">
        <v>458</v>
      </c>
      <c r="D20" s="294" t="s">
        <v>44</v>
      </c>
      <c r="E20" s="296"/>
      <c r="F20" s="296"/>
      <c r="G20" s="296"/>
      <c r="H20" s="297"/>
      <c r="I20" s="297"/>
      <c r="J20" s="296">
        <v>5821</v>
      </c>
      <c r="K20" s="296"/>
      <c r="L20" s="296">
        <v>34302</v>
      </c>
      <c r="M20" s="297">
        <v>1586602.94</v>
      </c>
      <c r="N20" s="297"/>
      <c r="O20" s="296">
        <v>8386</v>
      </c>
      <c r="P20" s="296"/>
      <c r="Q20" s="296">
        <v>53009</v>
      </c>
      <c r="R20" s="297">
        <v>2994555.02</v>
      </c>
      <c r="S20" s="297"/>
      <c r="T20" s="296">
        <v>5685</v>
      </c>
      <c r="U20" s="296"/>
      <c r="V20" s="296">
        <v>42914</v>
      </c>
      <c r="W20" s="297">
        <v>3029086.69</v>
      </c>
      <c r="X20" s="297"/>
    </row>
    <row r="21" spans="1:24" x14ac:dyDescent="0.25">
      <c r="A21" s="294">
        <v>72025</v>
      </c>
      <c r="B21" s="295" t="s">
        <v>132</v>
      </c>
      <c r="C21" s="295" t="s">
        <v>458</v>
      </c>
      <c r="D21" s="294" t="s">
        <v>44</v>
      </c>
      <c r="E21" s="296"/>
      <c r="F21" s="296"/>
      <c r="G21" s="296"/>
      <c r="H21" s="297"/>
      <c r="I21" s="297"/>
      <c r="J21" s="296">
        <v>4902</v>
      </c>
      <c r="K21" s="296"/>
      <c r="L21" s="296">
        <v>20831</v>
      </c>
      <c r="M21" s="297">
        <v>1192461.31</v>
      </c>
      <c r="N21" s="297">
        <v>548303.03</v>
      </c>
      <c r="O21" s="296">
        <v>9080</v>
      </c>
      <c r="P21" s="296"/>
      <c r="Q21" s="296">
        <v>47332</v>
      </c>
      <c r="R21" s="297">
        <v>2291084.11</v>
      </c>
      <c r="S21" s="297">
        <v>438959.06</v>
      </c>
      <c r="T21" s="296">
        <v>9437</v>
      </c>
      <c r="U21" s="296"/>
      <c r="V21" s="296">
        <v>39352</v>
      </c>
      <c r="W21" s="297">
        <v>1854815.53</v>
      </c>
      <c r="X21" s="297">
        <v>499821.14</v>
      </c>
    </row>
    <row r="22" spans="1:24" x14ac:dyDescent="0.25">
      <c r="A22" s="294">
        <v>72031</v>
      </c>
      <c r="B22" s="295" t="s">
        <v>130</v>
      </c>
      <c r="C22" s="295" t="s">
        <v>458</v>
      </c>
      <c r="D22" s="294" t="s">
        <v>44</v>
      </c>
      <c r="E22" s="296"/>
      <c r="F22" s="296"/>
      <c r="G22" s="296"/>
      <c r="H22" s="297"/>
      <c r="I22" s="297"/>
      <c r="J22" s="296">
        <v>3870</v>
      </c>
      <c r="K22" s="296"/>
      <c r="L22" s="296">
        <v>71537</v>
      </c>
      <c r="M22" s="297">
        <v>2390395.2599999998</v>
      </c>
      <c r="N22" s="297"/>
      <c r="O22" s="296">
        <v>8434</v>
      </c>
      <c r="P22" s="296"/>
      <c r="Q22" s="296">
        <v>170775</v>
      </c>
      <c r="R22" s="297">
        <v>7559195.7199999997</v>
      </c>
      <c r="S22" s="297"/>
      <c r="T22" s="296">
        <v>7957</v>
      </c>
      <c r="U22" s="296"/>
      <c r="V22" s="296">
        <v>163789</v>
      </c>
      <c r="W22" s="297">
        <v>5351716.32</v>
      </c>
      <c r="X22" s="297"/>
    </row>
    <row r="23" spans="1:24" x14ac:dyDescent="0.25">
      <c r="A23" s="294">
        <v>72037</v>
      </c>
      <c r="B23" s="295" t="s">
        <v>71</v>
      </c>
      <c r="C23" s="295" t="s">
        <v>458</v>
      </c>
      <c r="D23" s="294" t="s">
        <v>36</v>
      </c>
      <c r="E23" s="296"/>
      <c r="F23" s="296"/>
      <c r="G23" s="296"/>
      <c r="H23" s="297"/>
      <c r="I23" s="297"/>
      <c r="J23" s="296">
        <v>28870</v>
      </c>
      <c r="K23" s="296"/>
      <c r="L23" s="296">
        <v>121138</v>
      </c>
      <c r="M23" s="297">
        <v>6825401.5099999998</v>
      </c>
      <c r="N23" s="297">
        <v>115255.01</v>
      </c>
      <c r="O23" s="296">
        <v>57182</v>
      </c>
      <c r="P23" s="296"/>
      <c r="Q23" s="296">
        <v>243591</v>
      </c>
      <c r="R23" s="297">
        <v>13169695.93</v>
      </c>
      <c r="S23" s="297">
        <v>395599.32</v>
      </c>
      <c r="T23" s="296">
        <v>52062</v>
      </c>
      <c r="U23" s="296"/>
      <c r="V23" s="296">
        <v>211418</v>
      </c>
      <c r="W23" s="297">
        <v>17859392.280000001</v>
      </c>
      <c r="X23" s="297">
        <v>274297.23</v>
      </c>
    </row>
    <row r="24" spans="1:24" x14ac:dyDescent="0.25">
      <c r="A24" s="294">
        <v>72041</v>
      </c>
      <c r="B24" s="295" t="s">
        <v>188</v>
      </c>
      <c r="C24" s="295" t="s">
        <v>458</v>
      </c>
      <c r="D24" s="294" t="s">
        <v>49</v>
      </c>
      <c r="E24" s="296"/>
      <c r="F24" s="296"/>
      <c r="G24" s="296"/>
      <c r="H24" s="297"/>
      <c r="I24" s="297"/>
      <c r="J24" s="296">
        <v>23594</v>
      </c>
      <c r="K24" s="296"/>
      <c r="L24" s="296">
        <v>174545</v>
      </c>
      <c r="M24" s="297">
        <v>8149630.2199999997</v>
      </c>
      <c r="N24" s="297">
        <v>141702.10999999999</v>
      </c>
      <c r="O24" s="296">
        <v>47378</v>
      </c>
      <c r="P24" s="296"/>
      <c r="Q24" s="296">
        <v>374695</v>
      </c>
      <c r="R24" s="297">
        <v>16186511.43</v>
      </c>
      <c r="S24" s="297">
        <v>196543.46</v>
      </c>
      <c r="T24" s="296">
        <v>48586</v>
      </c>
      <c r="U24" s="296"/>
      <c r="V24" s="296">
        <v>385816</v>
      </c>
      <c r="W24" s="297">
        <v>15889172.35</v>
      </c>
      <c r="X24" s="297">
        <v>205520.73</v>
      </c>
    </row>
    <row r="25" spans="1:24" x14ac:dyDescent="0.25">
      <c r="A25" s="294">
        <v>72042</v>
      </c>
      <c r="B25" s="295" t="s">
        <v>73</v>
      </c>
      <c r="C25" s="295" t="s">
        <v>458</v>
      </c>
      <c r="D25" s="294" t="s">
        <v>36</v>
      </c>
      <c r="E25" s="296"/>
      <c r="F25" s="296"/>
      <c r="G25" s="296"/>
      <c r="H25" s="297"/>
      <c r="I25" s="297"/>
      <c r="J25" s="296">
        <v>52859</v>
      </c>
      <c r="K25" s="296"/>
      <c r="L25" s="296">
        <v>307100</v>
      </c>
      <c r="M25" s="297">
        <v>11074747.33</v>
      </c>
      <c r="N25" s="297">
        <v>360849.93</v>
      </c>
      <c r="O25" s="296">
        <v>95232</v>
      </c>
      <c r="P25" s="296"/>
      <c r="Q25" s="296">
        <v>589934</v>
      </c>
      <c r="R25" s="297">
        <v>36664398.100000001</v>
      </c>
      <c r="S25" s="297">
        <v>876780.58</v>
      </c>
      <c r="T25" s="296">
        <v>100560</v>
      </c>
      <c r="U25" s="296"/>
      <c r="V25" s="296">
        <v>635465</v>
      </c>
      <c r="W25" s="297">
        <v>39495239.549999997</v>
      </c>
      <c r="X25" s="297">
        <v>784088.88</v>
      </c>
    </row>
    <row r="26" spans="1:24" x14ac:dyDescent="0.25">
      <c r="A26" s="294">
        <v>72044</v>
      </c>
      <c r="B26" s="295" t="s">
        <v>128</v>
      </c>
      <c r="C26" s="295" t="s">
        <v>458</v>
      </c>
      <c r="D26" s="294" t="s">
        <v>44</v>
      </c>
      <c r="E26" s="296"/>
      <c r="F26" s="296"/>
      <c r="G26" s="296"/>
      <c r="H26" s="297"/>
      <c r="I26" s="297"/>
      <c r="J26" s="296">
        <v>3469</v>
      </c>
      <c r="K26" s="296"/>
      <c r="L26" s="296">
        <v>21156</v>
      </c>
      <c r="M26" s="297">
        <v>1550427.79</v>
      </c>
      <c r="N26" s="297">
        <v>1142940.8400000001</v>
      </c>
      <c r="O26" s="296">
        <v>6876</v>
      </c>
      <c r="P26" s="296"/>
      <c r="Q26" s="296">
        <v>39622</v>
      </c>
      <c r="R26" s="297">
        <v>3053095.19</v>
      </c>
      <c r="S26" s="297">
        <v>2010080.59</v>
      </c>
      <c r="T26" s="296">
        <v>5612</v>
      </c>
      <c r="U26" s="296"/>
      <c r="V26" s="296">
        <v>34588</v>
      </c>
      <c r="W26" s="297">
        <v>3001750.97</v>
      </c>
      <c r="X26" s="297">
        <v>1979810.84</v>
      </c>
    </row>
    <row r="27" spans="1:24" x14ac:dyDescent="0.25">
      <c r="A27" s="294">
        <v>72046</v>
      </c>
      <c r="B27" s="295" t="s">
        <v>63</v>
      </c>
      <c r="C27" s="295" t="s">
        <v>458</v>
      </c>
      <c r="D27" s="294" t="s">
        <v>36</v>
      </c>
      <c r="E27" s="296"/>
      <c r="F27" s="296"/>
      <c r="G27" s="296"/>
      <c r="H27" s="297"/>
      <c r="I27" s="297"/>
      <c r="J27" s="296">
        <v>39453</v>
      </c>
      <c r="K27" s="296"/>
      <c r="L27" s="296">
        <v>217982</v>
      </c>
      <c r="M27" s="297">
        <v>13750304.560000001</v>
      </c>
      <c r="N27" s="297">
        <v>533858.23</v>
      </c>
      <c r="O27" s="296">
        <v>83699</v>
      </c>
      <c r="P27" s="296"/>
      <c r="Q27" s="296">
        <v>476844</v>
      </c>
      <c r="R27" s="297">
        <v>32582750.52</v>
      </c>
      <c r="S27" s="297">
        <v>785388.45</v>
      </c>
      <c r="T27" s="296">
        <v>85126</v>
      </c>
      <c r="U27" s="296"/>
      <c r="V27" s="296">
        <v>471159</v>
      </c>
      <c r="W27" s="297">
        <v>35619620.399999999</v>
      </c>
      <c r="X27" s="297">
        <v>735150.95</v>
      </c>
    </row>
    <row r="28" spans="1:24" x14ac:dyDescent="0.25">
      <c r="A28" s="294">
        <v>73009</v>
      </c>
      <c r="B28" s="295" t="s">
        <v>62</v>
      </c>
      <c r="C28" s="295" t="s">
        <v>458</v>
      </c>
      <c r="D28" s="294" t="s">
        <v>36</v>
      </c>
      <c r="E28" s="296"/>
      <c r="F28" s="296"/>
      <c r="G28" s="296"/>
      <c r="H28" s="297"/>
      <c r="I28" s="297"/>
      <c r="J28" s="296">
        <v>7950</v>
      </c>
      <c r="K28" s="296"/>
      <c r="L28" s="296">
        <v>53010</v>
      </c>
      <c r="M28" s="297">
        <v>2252728.2599999998</v>
      </c>
      <c r="N28" s="297">
        <v>951541.28</v>
      </c>
      <c r="O28" s="296">
        <v>14664</v>
      </c>
      <c r="P28" s="296"/>
      <c r="Q28" s="296">
        <v>99366</v>
      </c>
      <c r="R28" s="297">
        <v>4136386.94</v>
      </c>
      <c r="S28" s="297">
        <v>1493755.83</v>
      </c>
      <c r="T28" s="296">
        <v>14974</v>
      </c>
      <c r="U28" s="296"/>
      <c r="V28" s="296">
        <v>102123</v>
      </c>
      <c r="W28" s="297">
        <v>4638459.04</v>
      </c>
      <c r="X28" s="297">
        <v>1239972.19</v>
      </c>
    </row>
    <row r="29" spans="1:24" x14ac:dyDescent="0.25">
      <c r="A29" s="294">
        <v>73010</v>
      </c>
      <c r="B29" s="295" t="s">
        <v>68</v>
      </c>
      <c r="C29" s="295" t="s">
        <v>458</v>
      </c>
      <c r="D29" s="294" t="s">
        <v>36</v>
      </c>
      <c r="E29" s="296"/>
      <c r="F29" s="296"/>
      <c r="G29" s="296"/>
      <c r="H29" s="297"/>
      <c r="I29" s="297"/>
      <c r="J29" s="296">
        <v>9113</v>
      </c>
      <c r="K29" s="296"/>
      <c r="L29" s="296">
        <v>46836</v>
      </c>
      <c r="M29" s="297">
        <v>2434575.5699999998</v>
      </c>
      <c r="N29" s="297"/>
      <c r="O29" s="296">
        <v>39179</v>
      </c>
      <c r="P29" s="296"/>
      <c r="Q29" s="296">
        <v>156544</v>
      </c>
      <c r="R29" s="297">
        <v>6901888.2300000004</v>
      </c>
      <c r="S29" s="297"/>
      <c r="T29" s="296">
        <v>48786</v>
      </c>
      <c r="U29" s="296"/>
      <c r="V29" s="296">
        <v>194843</v>
      </c>
      <c r="W29" s="297">
        <v>8993086.0399999991</v>
      </c>
      <c r="X29" s="297"/>
    </row>
    <row r="30" spans="1:24" x14ac:dyDescent="0.25">
      <c r="A30" s="294">
        <v>73035</v>
      </c>
      <c r="B30" s="295" t="s">
        <v>65</v>
      </c>
      <c r="C30" s="295" t="s">
        <v>458</v>
      </c>
      <c r="D30" s="294" t="s">
        <v>36</v>
      </c>
      <c r="E30" s="296"/>
      <c r="F30" s="296"/>
      <c r="G30" s="296"/>
      <c r="H30" s="297"/>
      <c r="I30" s="297"/>
      <c r="J30" s="296">
        <v>20448</v>
      </c>
      <c r="K30" s="296"/>
      <c r="L30" s="296">
        <v>186148</v>
      </c>
      <c r="M30" s="297">
        <v>9428268.1600000001</v>
      </c>
      <c r="N30" s="297">
        <v>2745086</v>
      </c>
      <c r="O30" s="296">
        <v>37642</v>
      </c>
      <c r="P30" s="296"/>
      <c r="Q30" s="296">
        <v>313566</v>
      </c>
      <c r="R30" s="297">
        <v>15215963.91</v>
      </c>
      <c r="S30" s="297">
        <v>4655659</v>
      </c>
      <c r="T30" s="296">
        <v>33293</v>
      </c>
      <c r="U30" s="296"/>
      <c r="V30" s="296">
        <v>254347</v>
      </c>
      <c r="W30" s="297">
        <v>12722237.75</v>
      </c>
      <c r="X30" s="297">
        <v>5883727</v>
      </c>
    </row>
    <row r="31" spans="1:24" x14ac:dyDescent="0.25">
      <c r="A31" s="294">
        <v>73048</v>
      </c>
      <c r="B31" s="295" t="s">
        <v>116</v>
      </c>
      <c r="C31" s="295" t="s">
        <v>458</v>
      </c>
      <c r="D31" s="294" t="s">
        <v>42</v>
      </c>
      <c r="E31" s="296"/>
      <c r="F31" s="296"/>
      <c r="G31" s="296"/>
      <c r="H31" s="297"/>
      <c r="I31" s="297"/>
      <c r="J31" s="296">
        <v>4960</v>
      </c>
      <c r="K31" s="296"/>
      <c r="L31" s="296">
        <v>47787</v>
      </c>
      <c r="M31" s="297">
        <v>2971395.66</v>
      </c>
      <c r="N31" s="297">
        <v>0</v>
      </c>
      <c r="O31" s="296">
        <v>9464</v>
      </c>
      <c r="P31" s="296"/>
      <c r="Q31" s="296">
        <v>68773</v>
      </c>
      <c r="R31" s="297">
        <v>4276271.2300000004</v>
      </c>
      <c r="S31" s="297">
        <v>0</v>
      </c>
      <c r="T31" s="296">
        <v>8177</v>
      </c>
      <c r="U31" s="296"/>
      <c r="V31" s="296">
        <v>65176</v>
      </c>
      <c r="W31" s="297">
        <v>7025517.1399999997</v>
      </c>
      <c r="X31" s="297">
        <v>971774.42</v>
      </c>
    </row>
    <row r="32" spans="1:24" x14ac:dyDescent="0.25">
      <c r="A32" s="294">
        <v>73138</v>
      </c>
      <c r="B32" s="295" t="s">
        <v>120</v>
      </c>
      <c r="C32" s="295" t="s">
        <v>458</v>
      </c>
      <c r="D32" s="294" t="s">
        <v>44</v>
      </c>
      <c r="E32" s="296"/>
      <c r="F32" s="296"/>
      <c r="G32" s="296"/>
      <c r="H32" s="297"/>
      <c r="I32" s="297"/>
      <c r="J32" s="296">
        <v>1665</v>
      </c>
      <c r="K32" s="296"/>
      <c r="L32" s="296">
        <v>11994</v>
      </c>
      <c r="M32" s="297">
        <v>667869.01</v>
      </c>
      <c r="N32" s="297">
        <v>187785.51</v>
      </c>
      <c r="O32" s="296">
        <v>3343</v>
      </c>
      <c r="P32" s="296"/>
      <c r="Q32" s="296">
        <v>25472</v>
      </c>
      <c r="R32" s="297">
        <v>1301972.1399999999</v>
      </c>
      <c r="S32" s="297">
        <v>403015.29</v>
      </c>
      <c r="T32" s="296">
        <v>3538</v>
      </c>
      <c r="U32" s="296"/>
      <c r="V32" s="296">
        <v>26743</v>
      </c>
      <c r="W32" s="297">
        <v>1335372.5</v>
      </c>
      <c r="X32" s="297">
        <v>223126.83</v>
      </c>
    </row>
    <row r="33" spans="1:24" x14ac:dyDescent="0.25">
      <c r="A33" s="294">
        <v>73319</v>
      </c>
      <c r="B33" s="295" t="s">
        <v>165</v>
      </c>
      <c r="C33" s="295" t="s">
        <v>458</v>
      </c>
      <c r="D33" s="294" t="s">
        <v>45</v>
      </c>
      <c r="E33" s="296"/>
      <c r="F33" s="296"/>
      <c r="G33" s="296"/>
      <c r="H33" s="297"/>
      <c r="I33" s="297"/>
      <c r="J33" s="296">
        <v>1130</v>
      </c>
      <c r="K33" s="296"/>
      <c r="L33" s="296">
        <v>5888</v>
      </c>
      <c r="M33" s="297">
        <v>484935.67999999999</v>
      </c>
      <c r="N33" s="297">
        <v>0</v>
      </c>
      <c r="O33" s="296">
        <v>2396</v>
      </c>
      <c r="P33" s="296"/>
      <c r="Q33" s="296">
        <v>13283</v>
      </c>
      <c r="R33" s="297">
        <v>1125468.5900000001</v>
      </c>
      <c r="S33" s="297">
        <v>0</v>
      </c>
      <c r="T33" s="296">
        <v>3351</v>
      </c>
      <c r="U33" s="296"/>
      <c r="V33" s="296">
        <v>19996</v>
      </c>
      <c r="W33" s="297">
        <v>1578684.2</v>
      </c>
      <c r="X33" s="297">
        <v>0</v>
      </c>
    </row>
    <row r="34" spans="1:24" x14ac:dyDescent="0.25">
      <c r="A34" s="294">
        <v>73374</v>
      </c>
      <c r="B34" s="295" t="s">
        <v>138</v>
      </c>
      <c r="C34" s="295" t="s">
        <v>458</v>
      </c>
      <c r="D34" s="294" t="s">
        <v>45</v>
      </c>
      <c r="E34" s="296"/>
      <c r="F34" s="296"/>
      <c r="G34" s="296"/>
      <c r="H34" s="297"/>
      <c r="I34" s="297"/>
      <c r="J34" s="296">
        <v>2275</v>
      </c>
      <c r="K34" s="296"/>
      <c r="L34" s="296">
        <v>16830</v>
      </c>
      <c r="M34" s="297">
        <v>736580.14</v>
      </c>
      <c r="N34" s="297"/>
      <c r="O34" s="296">
        <v>6146</v>
      </c>
      <c r="P34" s="296"/>
      <c r="Q34" s="296">
        <v>24399</v>
      </c>
      <c r="R34" s="297">
        <v>1917379.23</v>
      </c>
      <c r="S34" s="297"/>
      <c r="T34" s="296">
        <v>6273</v>
      </c>
      <c r="U34" s="296"/>
      <c r="V34" s="296">
        <v>25635</v>
      </c>
      <c r="W34" s="297">
        <v>2097136.32</v>
      </c>
      <c r="X34" s="297"/>
    </row>
    <row r="35" spans="1:24" x14ac:dyDescent="0.25">
      <c r="A35" s="294">
        <v>73435</v>
      </c>
      <c r="B35" s="295" t="s">
        <v>167</v>
      </c>
      <c r="C35" s="295" t="s">
        <v>458</v>
      </c>
      <c r="D35" s="294" t="s">
        <v>45</v>
      </c>
      <c r="E35" s="296"/>
      <c r="F35" s="296"/>
      <c r="G35" s="296"/>
      <c r="H35" s="297"/>
      <c r="I35" s="297"/>
      <c r="J35" s="296">
        <v>535</v>
      </c>
      <c r="K35" s="296"/>
      <c r="L35" s="296">
        <v>4725</v>
      </c>
      <c r="M35" s="297">
        <v>301128.67</v>
      </c>
      <c r="N35" s="297">
        <v>18964</v>
      </c>
      <c r="O35" s="296">
        <v>3582</v>
      </c>
      <c r="P35" s="296"/>
      <c r="Q35" s="296">
        <v>33140</v>
      </c>
      <c r="R35" s="297">
        <v>2184954.31</v>
      </c>
      <c r="S35" s="297">
        <v>104950</v>
      </c>
      <c r="T35" s="296">
        <v>3345</v>
      </c>
      <c r="U35" s="296"/>
      <c r="V35" s="296">
        <v>30254</v>
      </c>
      <c r="W35" s="297">
        <v>2097051.94</v>
      </c>
      <c r="X35" s="297">
        <v>95982</v>
      </c>
    </row>
    <row r="36" spans="1:24" x14ac:dyDescent="0.25">
      <c r="A36" s="294">
        <v>73456</v>
      </c>
      <c r="B36" s="295" t="s">
        <v>77</v>
      </c>
      <c r="C36" s="295" t="s">
        <v>458</v>
      </c>
      <c r="D36" s="294" t="s">
        <v>36</v>
      </c>
      <c r="E36" s="296"/>
      <c r="F36" s="296"/>
      <c r="G36" s="296"/>
      <c r="H36" s="297"/>
      <c r="I36" s="297"/>
      <c r="J36" s="296">
        <v>2447</v>
      </c>
      <c r="K36" s="296"/>
      <c r="L36" s="296">
        <v>7363</v>
      </c>
      <c r="M36" s="297">
        <v>1079807.96</v>
      </c>
      <c r="N36" s="297">
        <v>1193298.26</v>
      </c>
      <c r="O36" s="296">
        <v>5503</v>
      </c>
      <c r="P36" s="296"/>
      <c r="Q36" s="296">
        <v>16707</v>
      </c>
      <c r="R36" s="297">
        <v>2151808.59</v>
      </c>
      <c r="S36" s="297">
        <v>1124939.73</v>
      </c>
      <c r="T36" s="296">
        <v>4956</v>
      </c>
      <c r="U36" s="296"/>
      <c r="V36" s="296">
        <v>13579</v>
      </c>
      <c r="W36" s="297">
        <v>1755030.36</v>
      </c>
      <c r="X36" s="297">
        <v>1468312.09</v>
      </c>
    </row>
    <row r="37" spans="1:24" x14ac:dyDescent="0.25">
      <c r="A37" s="294">
        <v>73473</v>
      </c>
      <c r="B37" s="295" t="s">
        <v>182</v>
      </c>
      <c r="C37" s="295" t="s">
        <v>458</v>
      </c>
      <c r="D37" s="294" t="s">
        <v>45</v>
      </c>
      <c r="E37" s="296"/>
      <c r="F37" s="296"/>
      <c r="G37" s="296"/>
      <c r="H37" s="297"/>
      <c r="I37" s="297"/>
      <c r="J37" s="296">
        <v>2560</v>
      </c>
      <c r="K37" s="296"/>
      <c r="L37" s="296">
        <v>15955</v>
      </c>
      <c r="M37" s="297">
        <v>538389.39</v>
      </c>
      <c r="N37" s="297">
        <v>25129.1</v>
      </c>
      <c r="O37" s="296">
        <v>5288</v>
      </c>
      <c r="P37" s="296"/>
      <c r="Q37" s="296">
        <v>36182</v>
      </c>
      <c r="R37" s="297">
        <v>1214462.32</v>
      </c>
      <c r="S37" s="297">
        <v>30693.63</v>
      </c>
      <c r="T37" s="296">
        <v>5303</v>
      </c>
      <c r="U37" s="296"/>
      <c r="V37" s="296">
        <v>38318</v>
      </c>
      <c r="W37" s="297">
        <v>916706.01</v>
      </c>
      <c r="X37" s="297">
        <v>21888.18</v>
      </c>
    </row>
    <row r="38" spans="1:24" s="300" customFormat="1" x14ac:dyDescent="0.25">
      <c r="A38" s="298">
        <v>73537</v>
      </c>
      <c r="B38" s="299" t="s">
        <v>171</v>
      </c>
      <c r="C38" s="295" t="s">
        <v>458</v>
      </c>
      <c r="D38" s="298" t="s">
        <v>45</v>
      </c>
      <c r="E38" s="296"/>
      <c r="F38" s="296"/>
      <c r="G38" s="296"/>
      <c r="H38" s="297"/>
      <c r="I38" s="297"/>
      <c r="J38" s="296">
        <v>1043</v>
      </c>
      <c r="K38" s="296"/>
      <c r="L38" s="296">
        <v>10649</v>
      </c>
      <c r="M38" s="297">
        <v>4546298.6100000003</v>
      </c>
      <c r="N38" s="297"/>
      <c r="O38" s="296">
        <v>2911</v>
      </c>
      <c r="P38" s="296"/>
      <c r="Q38" s="296">
        <v>27694</v>
      </c>
      <c r="R38" s="297">
        <v>7950542.5700000003</v>
      </c>
      <c r="S38" s="297"/>
      <c r="T38" s="296">
        <v>3394</v>
      </c>
      <c r="U38" s="296"/>
      <c r="V38" s="296">
        <v>28602</v>
      </c>
      <c r="W38" s="297">
        <v>9831272.7200000007</v>
      </c>
      <c r="X38" s="297"/>
    </row>
    <row r="39" spans="1:24" x14ac:dyDescent="0.25">
      <c r="A39" s="294">
        <v>73771</v>
      </c>
      <c r="B39" s="295" t="s">
        <v>72</v>
      </c>
      <c r="C39" s="295" t="s">
        <v>458</v>
      </c>
      <c r="D39" s="294" t="s">
        <v>36</v>
      </c>
      <c r="E39" s="296"/>
      <c r="F39" s="296"/>
      <c r="G39" s="296"/>
      <c r="H39" s="297"/>
      <c r="I39" s="297"/>
      <c r="J39" s="296">
        <v>60657</v>
      </c>
      <c r="K39" s="296"/>
      <c r="L39" s="296">
        <v>274589</v>
      </c>
      <c r="M39" s="297">
        <v>16615467.26</v>
      </c>
      <c r="N39" s="297">
        <v>1463259.8</v>
      </c>
      <c r="O39" s="296">
        <v>103208</v>
      </c>
      <c r="P39" s="296"/>
      <c r="Q39" s="296">
        <v>478282</v>
      </c>
      <c r="R39" s="297">
        <v>34003007.420000002</v>
      </c>
      <c r="S39" s="297">
        <v>3684381.81</v>
      </c>
      <c r="T39" s="296">
        <v>108169</v>
      </c>
      <c r="U39" s="296"/>
      <c r="V39" s="296">
        <v>478927</v>
      </c>
      <c r="W39" s="297">
        <v>36479997.909999996</v>
      </c>
      <c r="X39" s="297">
        <v>2623897.1800000002</v>
      </c>
    </row>
    <row r="40" spans="1:24" x14ac:dyDescent="0.25">
      <c r="A40" s="294">
        <v>73922</v>
      </c>
      <c r="B40" s="295" t="s">
        <v>64</v>
      </c>
      <c r="C40" s="295" t="s">
        <v>458</v>
      </c>
      <c r="D40" s="294" t="s">
        <v>36</v>
      </c>
      <c r="E40" s="296"/>
      <c r="F40" s="296"/>
      <c r="G40" s="296"/>
      <c r="H40" s="297"/>
      <c r="I40" s="297"/>
      <c r="J40" s="296"/>
      <c r="K40" s="296"/>
      <c r="L40" s="296"/>
      <c r="M40" s="297"/>
      <c r="N40" s="297"/>
      <c r="O40" s="296">
        <v>51131</v>
      </c>
      <c r="P40" s="296"/>
      <c r="Q40" s="296">
        <v>226225</v>
      </c>
      <c r="R40" s="297">
        <v>13632887.98</v>
      </c>
      <c r="S40" s="297">
        <v>209099</v>
      </c>
      <c r="T40" s="296">
        <v>101751</v>
      </c>
      <c r="U40" s="296"/>
      <c r="V40" s="296">
        <v>427755</v>
      </c>
      <c r="W40" s="297">
        <v>26273645.57</v>
      </c>
      <c r="X40" s="297">
        <v>500443</v>
      </c>
    </row>
    <row r="41" spans="1:24" x14ac:dyDescent="0.25">
      <c r="A41" s="294">
        <v>73957</v>
      </c>
      <c r="B41" s="295" t="s">
        <v>131</v>
      </c>
      <c r="C41" s="295" t="s">
        <v>458</v>
      </c>
      <c r="D41" s="294" t="s">
        <v>44</v>
      </c>
      <c r="E41" s="296"/>
      <c r="F41" s="296"/>
      <c r="G41" s="296"/>
      <c r="H41" s="297"/>
      <c r="I41" s="297"/>
      <c r="J41" s="296">
        <v>25362</v>
      </c>
      <c r="K41" s="296"/>
      <c r="L41" s="296">
        <v>108137</v>
      </c>
      <c r="M41" s="297">
        <v>1674093.86</v>
      </c>
      <c r="N41" s="297"/>
      <c r="O41" s="296">
        <v>49657</v>
      </c>
      <c r="P41" s="296"/>
      <c r="Q41" s="296">
        <v>205254</v>
      </c>
      <c r="R41" s="297">
        <v>2863623.67</v>
      </c>
      <c r="S41" s="297">
        <v>143</v>
      </c>
      <c r="T41" s="296">
        <v>52158</v>
      </c>
      <c r="U41" s="296"/>
      <c r="V41" s="296">
        <v>209478</v>
      </c>
      <c r="W41" s="297">
        <v>2822714.91</v>
      </c>
      <c r="X41" s="297"/>
    </row>
    <row r="42" spans="1:24" x14ac:dyDescent="0.25">
      <c r="A42" s="294">
        <v>74437</v>
      </c>
      <c r="B42" s="295" t="s">
        <v>78</v>
      </c>
      <c r="C42" s="295" t="s">
        <v>458</v>
      </c>
      <c r="D42" s="294" t="s">
        <v>38</v>
      </c>
      <c r="E42" s="296"/>
      <c r="F42" s="296"/>
      <c r="G42" s="296"/>
      <c r="H42" s="297"/>
      <c r="I42" s="297"/>
      <c r="J42" s="296">
        <v>7943</v>
      </c>
      <c r="K42" s="296"/>
      <c r="L42" s="296">
        <v>34792</v>
      </c>
      <c r="M42" s="297">
        <v>2825991.62</v>
      </c>
      <c r="N42" s="297"/>
      <c r="O42" s="296">
        <v>9773</v>
      </c>
      <c r="P42" s="296"/>
      <c r="Q42" s="296">
        <v>42435</v>
      </c>
      <c r="R42" s="297">
        <v>5082299.09</v>
      </c>
      <c r="S42" s="297"/>
      <c r="T42" s="296">
        <v>9418</v>
      </c>
      <c r="U42" s="296"/>
      <c r="V42" s="296">
        <v>42366</v>
      </c>
      <c r="W42" s="297">
        <v>5736623.2999999998</v>
      </c>
      <c r="X42" s="297"/>
    </row>
    <row r="43" spans="1:24" x14ac:dyDescent="0.25">
      <c r="A43" s="294">
        <v>74461</v>
      </c>
      <c r="B43" s="295" t="s">
        <v>65</v>
      </c>
      <c r="C43" s="295" t="s">
        <v>458</v>
      </c>
      <c r="D43" s="294" t="s">
        <v>44</v>
      </c>
      <c r="E43" s="296"/>
      <c r="F43" s="296"/>
      <c r="G43" s="296"/>
      <c r="H43" s="297"/>
      <c r="I43" s="297"/>
      <c r="J43" s="296">
        <v>2847</v>
      </c>
      <c r="K43" s="296"/>
      <c r="L43" s="296">
        <v>25703</v>
      </c>
      <c r="M43" s="297">
        <v>1171821.5900000001</v>
      </c>
      <c r="N43" s="297">
        <v>1075335</v>
      </c>
      <c r="O43" s="296">
        <v>5131</v>
      </c>
      <c r="P43" s="296"/>
      <c r="Q43" s="296">
        <v>42559</v>
      </c>
      <c r="R43" s="297">
        <v>1958411.97</v>
      </c>
      <c r="S43" s="297">
        <v>546670</v>
      </c>
      <c r="T43" s="296">
        <v>4742</v>
      </c>
      <c r="U43" s="296"/>
      <c r="V43" s="296">
        <v>41683</v>
      </c>
      <c r="W43" s="297">
        <v>1993839.32</v>
      </c>
      <c r="X43" s="297">
        <v>119626</v>
      </c>
    </row>
    <row r="44" spans="1:24" x14ac:dyDescent="0.25">
      <c r="A44" s="294">
        <v>76379</v>
      </c>
      <c r="B44" s="295" t="s">
        <v>70</v>
      </c>
      <c r="C44" s="295" t="s">
        <v>458</v>
      </c>
      <c r="D44" s="294" t="s">
        <v>36</v>
      </c>
      <c r="E44" s="296"/>
      <c r="F44" s="296"/>
      <c r="G44" s="296"/>
      <c r="H44" s="297"/>
      <c r="I44" s="297"/>
      <c r="J44" s="296">
        <v>11317</v>
      </c>
      <c r="K44" s="296"/>
      <c r="L44" s="296">
        <v>58011</v>
      </c>
      <c r="M44" s="297">
        <v>3397892.42</v>
      </c>
      <c r="N44" s="297"/>
      <c r="O44" s="296">
        <v>8693</v>
      </c>
      <c r="P44" s="296"/>
      <c r="Q44" s="296">
        <v>45592</v>
      </c>
      <c r="R44" s="297">
        <v>2408277.58</v>
      </c>
      <c r="S44" s="297"/>
      <c r="T44" s="296"/>
      <c r="U44" s="296"/>
      <c r="V44" s="296"/>
      <c r="W44" s="297"/>
      <c r="X44" s="297"/>
    </row>
    <row r="45" spans="1:24" x14ac:dyDescent="0.25">
      <c r="A45" s="294">
        <v>76562</v>
      </c>
      <c r="B45" s="295" t="s">
        <v>125</v>
      </c>
      <c r="C45" s="295" t="s">
        <v>458</v>
      </c>
      <c r="D45" s="294" t="s">
        <v>44</v>
      </c>
      <c r="E45" s="296"/>
      <c r="F45" s="296"/>
      <c r="G45" s="296"/>
      <c r="H45" s="297"/>
      <c r="I45" s="297"/>
      <c r="J45" s="296">
        <v>3025</v>
      </c>
      <c r="K45" s="296"/>
      <c r="L45" s="296">
        <v>13946</v>
      </c>
      <c r="M45" s="297">
        <v>463441.17</v>
      </c>
      <c r="N45" s="297">
        <v>174137.44</v>
      </c>
      <c r="O45" s="296">
        <v>5888</v>
      </c>
      <c r="P45" s="296"/>
      <c r="Q45" s="296">
        <v>26609</v>
      </c>
      <c r="R45" s="297">
        <v>938959.84</v>
      </c>
      <c r="S45" s="297">
        <v>333915.90000000002</v>
      </c>
      <c r="T45" s="296">
        <v>5453</v>
      </c>
      <c r="U45" s="296"/>
      <c r="V45" s="296">
        <v>25830</v>
      </c>
      <c r="W45" s="297">
        <v>995407.34</v>
      </c>
      <c r="X45" s="297">
        <v>278161.71999999997</v>
      </c>
    </row>
    <row r="46" spans="1:24" x14ac:dyDescent="0.25">
      <c r="A46" s="294">
        <v>76628</v>
      </c>
      <c r="B46" s="295" t="s">
        <v>148</v>
      </c>
      <c r="C46" s="295" t="s">
        <v>458</v>
      </c>
      <c r="D46" s="294" t="s">
        <v>45</v>
      </c>
      <c r="E46" s="296"/>
      <c r="F46" s="296"/>
      <c r="G46" s="296"/>
      <c r="H46" s="297"/>
      <c r="I46" s="297"/>
      <c r="J46" s="296">
        <v>1385</v>
      </c>
      <c r="K46" s="296"/>
      <c r="L46" s="296">
        <v>7603</v>
      </c>
      <c r="M46" s="297">
        <v>413930.74</v>
      </c>
      <c r="N46" s="297"/>
      <c r="O46" s="296">
        <v>2608</v>
      </c>
      <c r="P46" s="296"/>
      <c r="Q46" s="296">
        <v>14528</v>
      </c>
      <c r="R46" s="297">
        <v>766874.84</v>
      </c>
      <c r="S46" s="297"/>
      <c r="T46" s="296">
        <v>2273</v>
      </c>
      <c r="U46" s="296"/>
      <c r="V46" s="296">
        <v>13071</v>
      </c>
      <c r="W46" s="297">
        <v>677530.15</v>
      </c>
      <c r="X46" s="297"/>
    </row>
    <row r="47" spans="1:24" x14ac:dyDescent="0.25">
      <c r="A47" s="294">
        <v>76683</v>
      </c>
      <c r="B47" s="295" t="s">
        <v>121</v>
      </c>
      <c r="C47" s="295" t="s">
        <v>458</v>
      </c>
      <c r="D47" s="294" t="s">
        <v>44</v>
      </c>
      <c r="E47" s="296"/>
      <c r="F47" s="296"/>
      <c r="G47" s="296"/>
      <c r="H47" s="297"/>
      <c r="I47" s="297"/>
      <c r="J47" s="296">
        <v>2412</v>
      </c>
      <c r="K47" s="296"/>
      <c r="L47" s="296">
        <v>15410</v>
      </c>
      <c r="M47" s="297">
        <v>892483.4</v>
      </c>
      <c r="N47" s="297"/>
      <c r="O47" s="296">
        <v>4610</v>
      </c>
      <c r="P47" s="296"/>
      <c r="Q47" s="296">
        <v>28483</v>
      </c>
      <c r="R47" s="297">
        <v>1478753.61</v>
      </c>
      <c r="S47" s="297"/>
      <c r="T47" s="296">
        <v>4600</v>
      </c>
      <c r="U47" s="296"/>
      <c r="V47" s="296">
        <v>30041</v>
      </c>
      <c r="W47" s="297">
        <v>1720143.06</v>
      </c>
      <c r="X47" s="297"/>
    </row>
    <row r="48" spans="1:24" x14ac:dyDescent="0.25">
      <c r="A48" s="294">
        <v>76773</v>
      </c>
      <c r="B48" s="295" t="s">
        <v>115</v>
      </c>
      <c r="C48" s="295" t="s">
        <v>458</v>
      </c>
      <c r="D48" s="294" t="s">
        <v>42</v>
      </c>
      <c r="E48" s="296"/>
      <c r="F48" s="296"/>
      <c r="G48" s="296"/>
      <c r="H48" s="297"/>
      <c r="I48" s="297"/>
      <c r="J48" s="296">
        <v>4208</v>
      </c>
      <c r="K48" s="296"/>
      <c r="L48" s="296">
        <v>70830</v>
      </c>
      <c r="M48" s="297">
        <v>2035943.53</v>
      </c>
      <c r="N48" s="297">
        <v>103150.56</v>
      </c>
      <c r="O48" s="296">
        <v>8424</v>
      </c>
      <c r="P48" s="296"/>
      <c r="Q48" s="296">
        <v>143795</v>
      </c>
      <c r="R48" s="297">
        <v>4372511.63</v>
      </c>
      <c r="S48" s="297">
        <v>218053.96</v>
      </c>
      <c r="T48" s="296">
        <v>11051</v>
      </c>
      <c r="U48" s="296"/>
      <c r="V48" s="296">
        <v>154449</v>
      </c>
      <c r="W48" s="297">
        <v>4643054.33</v>
      </c>
      <c r="X48" s="297">
        <v>138563.54999999999</v>
      </c>
    </row>
    <row r="49" spans="1:24" x14ac:dyDescent="0.25">
      <c r="A49" s="301">
        <v>76793</v>
      </c>
      <c r="B49" s="302" t="s">
        <v>177</v>
      </c>
      <c r="C49" s="295" t="s">
        <v>458</v>
      </c>
      <c r="D49" s="301" t="s">
        <v>45</v>
      </c>
      <c r="E49" s="303"/>
      <c r="F49" s="303"/>
      <c r="G49" s="303"/>
      <c r="H49" s="304"/>
      <c r="I49" s="304"/>
      <c r="J49" s="303">
        <v>1408</v>
      </c>
      <c r="K49" s="303"/>
      <c r="L49" s="303">
        <v>7645</v>
      </c>
      <c r="M49" s="304">
        <v>320182.99</v>
      </c>
      <c r="N49" s="304">
        <v>32223.19</v>
      </c>
      <c r="O49" s="303">
        <v>2533</v>
      </c>
      <c r="P49" s="303"/>
      <c r="Q49" s="303">
        <v>15035</v>
      </c>
      <c r="R49" s="304">
        <v>607094.64</v>
      </c>
      <c r="S49" s="304">
        <v>89478.14</v>
      </c>
      <c r="T49" s="303">
        <v>2405</v>
      </c>
      <c r="U49" s="303"/>
      <c r="V49" s="303">
        <v>13785</v>
      </c>
      <c r="W49" s="304">
        <v>582768.5</v>
      </c>
      <c r="X49" s="304">
        <v>56947.19</v>
      </c>
    </row>
    <row r="51" spans="1:24" x14ac:dyDescent="0.25">
      <c r="R51" s="306" t="s">
        <v>31</v>
      </c>
    </row>
  </sheetData>
  <mergeCells count="4">
    <mergeCell ref="E1:I1"/>
    <mergeCell ref="J1:N1"/>
    <mergeCell ref="O1:S1"/>
    <mergeCell ref="T1:X1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pane xSplit="2" ySplit="4" topLeftCell="C5" activePane="bottomRight" state="frozen"/>
      <selection activeCell="C56" sqref="C56"/>
      <selection pane="topRight" activeCell="C56" sqref="C56"/>
      <selection pane="bottomLeft" activeCell="C56" sqref="C56"/>
      <selection pane="bottomRight" activeCell="S4" sqref="S4"/>
    </sheetView>
  </sheetViews>
  <sheetFormatPr defaultRowHeight="13.2" x14ac:dyDescent="0.25"/>
  <cols>
    <col min="1" max="1" width="10.88671875" style="4" customWidth="1"/>
    <col min="2" max="2" width="34.109375" style="4" customWidth="1"/>
    <col min="3" max="3" width="14.44140625" style="105" customWidth="1"/>
    <col min="4" max="4" width="12.77734375" style="105" customWidth="1"/>
    <col min="5" max="5" width="13.44140625" style="143" customWidth="1"/>
    <col min="6" max="6" width="12.77734375" style="143" customWidth="1"/>
    <col min="7" max="7" width="12.77734375" style="144" customWidth="1"/>
    <col min="8" max="9" width="12.77734375" style="143" customWidth="1"/>
    <col min="10" max="10" width="12.77734375" style="105" customWidth="1"/>
    <col min="11" max="12" width="12.77734375" style="144" customWidth="1"/>
    <col min="13" max="17" width="12.77734375" style="112" customWidth="1"/>
    <col min="18" max="19" width="13.77734375" style="112" customWidth="1"/>
    <col min="20" max="23" width="12.77734375" style="112" customWidth="1"/>
    <col min="24" max="16384" width="8.88671875" style="4"/>
  </cols>
  <sheetData>
    <row r="1" spans="1:23" ht="13.8" thickBot="1" x14ac:dyDescent="0.3">
      <c r="A1" s="103"/>
      <c r="B1" s="104"/>
      <c r="D1" s="531" t="s">
        <v>297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2" t="s">
        <v>298</v>
      </c>
      <c r="S1" s="532"/>
      <c r="T1" s="533"/>
      <c r="U1" s="533"/>
      <c r="V1" s="533"/>
      <c r="W1" s="534"/>
    </row>
    <row r="2" spans="1:23" ht="14.4" thickTop="1" thickBot="1" x14ac:dyDescent="0.3">
      <c r="A2" s="625"/>
      <c r="B2" s="626" t="s">
        <v>645</v>
      </c>
      <c r="C2" s="108">
        <f>SUM(C5:C61)</f>
        <v>1028427657.9299999</v>
      </c>
      <c r="D2" s="109">
        <f>SUM(D5:D61)</f>
        <v>4850000</v>
      </c>
      <c r="E2" s="110">
        <f>SUM(E5:E61)</f>
        <v>184804033</v>
      </c>
      <c r="F2" s="110">
        <f>SUM(F5:F61)</f>
        <v>7635150</v>
      </c>
      <c r="G2" s="110">
        <f>SUM(G5:G61)</f>
        <v>5000000</v>
      </c>
      <c r="H2" s="110">
        <f>SUM(H5:H61)</f>
        <v>93594568</v>
      </c>
      <c r="I2" s="110">
        <f>SUM(I5:I61)</f>
        <v>24711872</v>
      </c>
      <c r="J2" s="109">
        <f>SUM(J5:J61)</f>
        <v>300005.09999999998</v>
      </c>
      <c r="K2" s="110">
        <f>SUM(K5:K61)</f>
        <v>17833750</v>
      </c>
      <c r="L2" s="110">
        <f>SUM(L5:L61)</f>
        <v>96135752</v>
      </c>
      <c r="M2" s="109">
        <f>SUM(M5:M61)</f>
        <v>55061189</v>
      </c>
      <c r="N2" s="109"/>
      <c r="O2" s="109"/>
      <c r="P2" s="109">
        <f>SUM(P5:P61)</f>
        <v>4663708.83</v>
      </c>
      <c r="Q2" s="109">
        <f>SUM(Q5:Q61)</f>
        <v>878260</v>
      </c>
      <c r="R2" s="111">
        <f>SUM(R5:R61)</f>
        <v>527522224</v>
      </c>
      <c r="S2" s="111"/>
      <c r="T2" s="109">
        <f>SUM(T5:T61)</f>
        <v>2000000</v>
      </c>
      <c r="U2" s="109">
        <f>SUM(U5:U61)</f>
        <v>2000000</v>
      </c>
      <c r="V2" s="109">
        <f>SUM(V5:V61)</f>
        <v>182469</v>
      </c>
      <c r="W2" s="108">
        <f>SUM(W5:W61)</f>
        <v>1254677</v>
      </c>
    </row>
    <row r="3" spans="1:23" s="112" customFormat="1" ht="14.4" thickTop="1" thickBot="1" x14ac:dyDescent="0.3">
      <c r="A3" s="106"/>
      <c r="B3" s="107"/>
      <c r="C3" s="108">
        <f t="shared" ref="C3:W3" si="0">SUM(C5:C48)</f>
        <v>892776475.05999994</v>
      </c>
      <c r="D3" s="109">
        <f t="shared" si="0"/>
        <v>4850000</v>
      </c>
      <c r="E3" s="110">
        <f t="shared" si="0"/>
        <v>177342225</v>
      </c>
      <c r="F3" s="110">
        <f t="shared" si="0"/>
        <v>7635150</v>
      </c>
      <c r="G3" s="110">
        <f t="shared" si="0"/>
        <v>5000000</v>
      </c>
      <c r="H3" s="110">
        <f t="shared" si="0"/>
        <v>93594568</v>
      </c>
      <c r="I3" s="110">
        <f t="shared" si="0"/>
        <v>12911278</v>
      </c>
      <c r="J3" s="109">
        <f t="shared" si="0"/>
        <v>300005.09999999998</v>
      </c>
      <c r="K3" s="110">
        <f t="shared" si="0"/>
        <v>17833750</v>
      </c>
      <c r="L3" s="110">
        <f t="shared" si="0"/>
        <v>96135752</v>
      </c>
      <c r="M3" s="109">
        <f t="shared" si="0"/>
        <v>55061189</v>
      </c>
      <c r="N3" s="109"/>
      <c r="O3" s="109"/>
      <c r="P3" s="109">
        <f t="shared" si="0"/>
        <v>4538886.96</v>
      </c>
      <c r="Q3" s="109">
        <f t="shared" si="0"/>
        <v>878260</v>
      </c>
      <c r="R3" s="111">
        <f t="shared" si="0"/>
        <v>411392640</v>
      </c>
      <c r="S3" s="111"/>
      <c r="T3" s="109">
        <f t="shared" si="0"/>
        <v>1927127</v>
      </c>
      <c r="U3" s="109">
        <f t="shared" si="0"/>
        <v>1938498</v>
      </c>
      <c r="V3" s="109">
        <f t="shared" si="0"/>
        <v>182469</v>
      </c>
      <c r="W3" s="108">
        <f t="shared" si="0"/>
        <v>1254677</v>
      </c>
    </row>
    <row r="4" spans="1:23" s="12" customFormat="1" ht="44.4" customHeight="1" thickTop="1" thickBot="1" x14ac:dyDescent="0.3">
      <c r="A4" s="113" t="s">
        <v>299</v>
      </c>
      <c r="B4" s="114" t="s">
        <v>300</v>
      </c>
      <c r="C4" s="115" t="s">
        <v>301</v>
      </c>
      <c r="D4" s="116" t="s">
        <v>302</v>
      </c>
      <c r="E4" s="117" t="s">
        <v>303</v>
      </c>
      <c r="F4" s="117" t="s">
        <v>304</v>
      </c>
      <c r="G4" s="118" t="s">
        <v>305</v>
      </c>
      <c r="H4" s="117" t="s">
        <v>306</v>
      </c>
      <c r="I4" s="117" t="s">
        <v>307</v>
      </c>
      <c r="J4" s="119" t="s">
        <v>308</v>
      </c>
      <c r="K4" s="117" t="s">
        <v>309</v>
      </c>
      <c r="L4" s="117" t="s">
        <v>310</v>
      </c>
      <c r="M4" s="119" t="s">
        <v>311</v>
      </c>
      <c r="N4" s="119" t="s">
        <v>358</v>
      </c>
      <c r="O4" s="119" t="s">
        <v>359</v>
      </c>
      <c r="P4" s="119" t="s">
        <v>312</v>
      </c>
      <c r="Q4" s="120" t="s">
        <v>313</v>
      </c>
      <c r="R4" s="116" t="s">
        <v>49</v>
      </c>
      <c r="S4" s="117" t="s">
        <v>360</v>
      </c>
      <c r="T4" s="119" t="s">
        <v>314</v>
      </c>
      <c r="U4" s="119" t="s">
        <v>315</v>
      </c>
      <c r="V4" s="119" t="s">
        <v>316</v>
      </c>
      <c r="W4" s="121" t="s">
        <v>317</v>
      </c>
    </row>
    <row r="5" spans="1:23" s="131" customFormat="1" ht="13.8" thickTop="1" x14ac:dyDescent="0.25">
      <c r="A5" s="122">
        <v>73025</v>
      </c>
      <c r="B5" s="122" t="s">
        <v>318</v>
      </c>
      <c r="C5" s="123">
        <f t="shared" ref="C5:C48" si="1">SUM(D5:W5)</f>
        <v>959425</v>
      </c>
      <c r="D5" s="124">
        <v>178436</v>
      </c>
      <c r="E5" s="125"/>
      <c r="F5" s="125"/>
      <c r="G5" s="125"/>
      <c r="H5" s="126"/>
      <c r="I5" s="126"/>
      <c r="J5" s="127"/>
      <c r="K5" s="125"/>
      <c r="L5" s="125"/>
      <c r="M5" s="128"/>
      <c r="N5" s="128"/>
      <c r="O5" s="128"/>
      <c r="P5" s="128"/>
      <c r="Q5" s="129"/>
      <c r="R5" s="124"/>
      <c r="S5" s="124"/>
      <c r="T5" s="128">
        <v>736847</v>
      </c>
      <c r="U5" s="128">
        <v>44142</v>
      </c>
      <c r="V5" s="128"/>
      <c r="W5" s="130"/>
    </row>
    <row r="6" spans="1:23" s="141" customFormat="1" x14ac:dyDescent="0.25">
      <c r="A6" s="132">
        <v>72002</v>
      </c>
      <c r="B6" s="132" t="s">
        <v>60</v>
      </c>
      <c r="C6" s="133">
        <f t="shared" si="1"/>
        <v>3152969</v>
      </c>
      <c r="D6" s="134"/>
      <c r="E6" s="135">
        <v>2814854</v>
      </c>
      <c r="F6" s="135"/>
      <c r="G6" s="135"/>
      <c r="H6" s="136"/>
      <c r="I6" s="136"/>
      <c r="J6" s="137"/>
      <c r="K6" s="135"/>
      <c r="L6" s="135"/>
      <c r="M6" s="138"/>
      <c r="N6" s="138"/>
      <c r="O6" s="138"/>
      <c r="P6" s="138"/>
      <c r="Q6" s="139"/>
      <c r="R6" s="134"/>
      <c r="S6" s="134"/>
      <c r="T6" s="138">
        <v>190280</v>
      </c>
      <c r="U6" s="138">
        <v>147835</v>
      </c>
      <c r="V6" s="138"/>
      <c r="W6" s="140"/>
    </row>
    <row r="7" spans="1:23" s="141" customFormat="1" x14ac:dyDescent="0.25">
      <c r="A7" s="132">
        <v>72003</v>
      </c>
      <c r="B7" s="132" t="s">
        <v>319</v>
      </c>
      <c r="C7" s="133">
        <f t="shared" si="1"/>
        <v>21180232</v>
      </c>
      <c r="D7" s="134"/>
      <c r="E7" s="135"/>
      <c r="F7" s="135"/>
      <c r="G7" s="135"/>
      <c r="H7" s="136"/>
      <c r="I7" s="136"/>
      <c r="J7" s="137"/>
      <c r="K7" s="135">
        <v>5342257</v>
      </c>
      <c r="L7" s="135">
        <v>15837975</v>
      </c>
      <c r="M7" s="138"/>
      <c r="N7" s="138"/>
      <c r="O7" s="138"/>
      <c r="P7" s="138"/>
      <c r="Q7" s="139"/>
      <c r="R7" s="134"/>
      <c r="S7" s="134"/>
      <c r="T7" s="138"/>
      <c r="U7" s="138"/>
      <c r="V7" s="138"/>
      <c r="W7" s="140"/>
    </row>
    <row r="8" spans="1:23" s="141" customFormat="1" x14ac:dyDescent="0.25">
      <c r="A8" s="132">
        <v>74561</v>
      </c>
      <c r="B8" s="132" t="s">
        <v>320</v>
      </c>
      <c r="C8" s="133">
        <f t="shared" si="1"/>
        <v>92789270</v>
      </c>
      <c r="D8" s="134"/>
      <c r="E8" s="135"/>
      <c r="F8" s="135"/>
      <c r="G8" s="135"/>
      <c r="H8" s="136"/>
      <c r="I8" s="136"/>
      <c r="J8" s="137"/>
      <c r="K8" s="135">
        <v>12491493</v>
      </c>
      <c r="L8" s="135">
        <v>80297777</v>
      </c>
      <c r="M8" s="138"/>
      <c r="N8" s="138"/>
      <c r="O8" s="138"/>
      <c r="P8" s="138"/>
      <c r="Q8" s="139"/>
      <c r="R8" s="134"/>
      <c r="S8" s="134"/>
      <c r="T8" s="138"/>
      <c r="U8" s="138"/>
      <c r="V8" s="138"/>
      <c r="W8" s="140"/>
    </row>
    <row r="9" spans="1:23" s="141" customFormat="1" x14ac:dyDescent="0.25">
      <c r="A9" s="132">
        <v>71055</v>
      </c>
      <c r="B9" s="132" t="s">
        <v>321</v>
      </c>
      <c r="C9" s="133">
        <f t="shared" si="1"/>
        <v>8431547</v>
      </c>
      <c r="D9" s="134"/>
      <c r="E9" s="135"/>
      <c r="F9" s="135"/>
      <c r="G9" s="135"/>
      <c r="H9" s="136"/>
      <c r="I9" s="136"/>
      <c r="J9" s="137"/>
      <c r="K9" s="135"/>
      <c r="L9" s="135"/>
      <c r="M9" s="138"/>
      <c r="N9" s="138"/>
      <c r="O9" s="138"/>
      <c r="P9" s="138"/>
      <c r="Q9" s="139"/>
      <c r="R9" s="134">
        <v>8431547</v>
      </c>
      <c r="S9" s="134"/>
      <c r="T9" s="138"/>
      <c r="U9" s="138"/>
      <c r="V9" s="138"/>
      <c r="W9" s="140"/>
    </row>
    <row r="10" spans="1:23" s="141" customFormat="1" x14ac:dyDescent="0.25">
      <c r="A10" s="132">
        <v>76565</v>
      </c>
      <c r="B10" s="132" t="s">
        <v>322</v>
      </c>
      <c r="C10" s="133">
        <f t="shared" si="1"/>
        <v>184097166.28</v>
      </c>
      <c r="D10" s="142"/>
      <c r="E10" s="136"/>
      <c r="F10" s="136"/>
      <c r="G10" s="136"/>
      <c r="H10" s="135"/>
      <c r="I10" s="135">
        <v>2600429</v>
      </c>
      <c r="J10" s="137"/>
      <c r="K10" s="135"/>
      <c r="L10" s="135"/>
      <c r="M10" s="138"/>
      <c r="N10" s="138"/>
      <c r="O10" s="138"/>
      <c r="P10" s="138">
        <v>1030691.28</v>
      </c>
      <c r="Q10" s="139"/>
      <c r="R10" s="134">
        <v>180466046</v>
      </c>
      <c r="S10" s="134"/>
      <c r="T10" s="138"/>
      <c r="U10" s="138"/>
      <c r="V10" s="138"/>
      <c r="W10" s="140"/>
    </row>
    <row r="11" spans="1:23" s="141" customFormat="1" x14ac:dyDescent="0.25">
      <c r="A11" s="132">
        <v>73448</v>
      </c>
      <c r="B11" s="132" t="s">
        <v>323</v>
      </c>
      <c r="C11" s="133">
        <f t="shared" si="1"/>
        <v>16646576.800000001</v>
      </c>
      <c r="D11" s="134">
        <v>984468</v>
      </c>
      <c r="E11" s="135">
        <v>13604703</v>
      </c>
      <c r="F11" s="135"/>
      <c r="G11" s="135">
        <v>1379835</v>
      </c>
      <c r="H11" s="136"/>
      <c r="I11" s="136"/>
      <c r="J11" s="137"/>
      <c r="K11" s="135"/>
      <c r="L11" s="135"/>
      <c r="M11" s="138"/>
      <c r="N11" s="138"/>
      <c r="O11" s="138"/>
      <c r="P11" s="138">
        <v>445541.8</v>
      </c>
      <c r="Q11" s="139"/>
      <c r="R11" s="134"/>
      <c r="S11" s="134"/>
      <c r="T11" s="138"/>
      <c r="U11" s="138">
        <v>232029</v>
      </c>
      <c r="V11" s="138"/>
      <c r="W11" s="140"/>
    </row>
    <row r="12" spans="1:23" s="141" customFormat="1" x14ac:dyDescent="0.25">
      <c r="A12" s="132">
        <v>74437</v>
      </c>
      <c r="B12" s="132" t="s">
        <v>324</v>
      </c>
      <c r="C12" s="133">
        <f t="shared" si="1"/>
        <v>2234344</v>
      </c>
      <c r="D12" s="134"/>
      <c r="E12" s="135">
        <v>1814059</v>
      </c>
      <c r="F12" s="135"/>
      <c r="G12" s="135"/>
      <c r="H12" s="136"/>
      <c r="I12" s="136"/>
      <c r="J12" s="137"/>
      <c r="K12" s="135"/>
      <c r="L12" s="135"/>
      <c r="M12" s="138"/>
      <c r="N12" s="138"/>
      <c r="O12" s="138"/>
      <c r="P12" s="138"/>
      <c r="Q12" s="139">
        <v>295863</v>
      </c>
      <c r="R12" s="134"/>
      <c r="S12" s="134"/>
      <c r="T12" s="138"/>
      <c r="U12" s="138">
        <v>124422</v>
      </c>
      <c r="V12" s="138"/>
      <c r="W12" s="140"/>
    </row>
    <row r="13" spans="1:23" s="141" customFormat="1" x14ac:dyDescent="0.25">
      <c r="A13" s="132">
        <v>72020</v>
      </c>
      <c r="B13" s="132" t="s">
        <v>118</v>
      </c>
      <c r="C13" s="133">
        <f t="shared" si="1"/>
        <v>2357228</v>
      </c>
      <c r="D13" s="134"/>
      <c r="E13" s="135">
        <v>2211765</v>
      </c>
      <c r="F13" s="135"/>
      <c r="G13" s="135"/>
      <c r="H13" s="136"/>
      <c r="I13" s="136"/>
      <c r="J13" s="137"/>
      <c r="K13" s="135"/>
      <c r="L13" s="135"/>
      <c r="M13" s="138"/>
      <c r="N13" s="138"/>
      <c r="O13" s="138"/>
      <c r="P13" s="138"/>
      <c r="Q13" s="139">
        <v>145463</v>
      </c>
      <c r="R13" s="134"/>
      <c r="S13" s="134"/>
      <c r="T13" s="138"/>
      <c r="U13" s="138"/>
      <c r="V13" s="138"/>
      <c r="W13" s="140"/>
    </row>
    <row r="14" spans="1:23" s="141" customFormat="1" x14ac:dyDescent="0.25">
      <c r="A14" s="132">
        <v>72024</v>
      </c>
      <c r="B14" s="132" t="s">
        <v>325</v>
      </c>
      <c r="C14" s="133">
        <f t="shared" si="1"/>
        <v>2644851</v>
      </c>
      <c r="D14" s="134"/>
      <c r="E14" s="135">
        <v>2644851</v>
      </c>
      <c r="F14" s="135"/>
      <c r="G14" s="135"/>
      <c r="H14" s="136"/>
      <c r="I14" s="136"/>
      <c r="J14" s="137"/>
      <c r="K14" s="135"/>
      <c r="L14" s="135"/>
      <c r="M14" s="138"/>
      <c r="N14" s="138"/>
      <c r="O14" s="138"/>
      <c r="P14" s="138"/>
      <c r="Q14" s="139"/>
      <c r="R14" s="134"/>
      <c r="S14" s="134"/>
      <c r="T14" s="138"/>
      <c r="U14" s="138"/>
      <c r="V14" s="138"/>
      <c r="W14" s="140"/>
    </row>
    <row r="15" spans="1:23" s="141" customFormat="1" x14ac:dyDescent="0.25">
      <c r="A15" s="132">
        <v>70920</v>
      </c>
      <c r="B15" s="132" t="s">
        <v>326</v>
      </c>
      <c r="C15" s="133">
        <f t="shared" si="1"/>
        <v>363949</v>
      </c>
      <c r="D15" s="134"/>
      <c r="E15" s="135"/>
      <c r="F15" s="135"/>
      <c r="G15" s="135"/>
      <c r="H15" s="136"/>
      <c r="I15" s="136"/>
      <c r="J15" s="137"/>
      <c r="K15" s="135"/>
      <c r="L15" s="135"/>
      <c r="M15" s="138"/>
      <c r="N15" s="138"/>
      <c r="O15" s="138"/>
      <c r="P15" s="138"/>
      <c r="Q15" s="139"/>
      <c r="R15" s="134"/>
      <c r="S15" s="134"/>
      <c r="T15" s="138">
        <v>363949</v>
      </c>
      <c r="U15" s="138"/>
      <c r="V15" s="138"/>
      <c r="W15" s="140"/>
    </row>
    <row r="16" spans="1:23" s="141" customFormat="1" x14ac:dyDescent="0.25">
      <c r="A16" s="132">
        <v>72037</v>
      </c>
      <c r="B16" s="132" t="s">
        <v>330</v>
      </c>
      <c r="C16" s="133">
        <f t="shared" si="1"/>
        <v>95332216.310000002</v>
      </c>
      <c r="D16" s="142"/>
      <c r="E16" s="136"/>
      <c r="F16" s="136"/>
      <c r="G16" s="135"/>
      <c r="H16" s="135">
        <v>93594568</v>
      </c>
      <c r="I16" s="135">
        <v>1653940</v>
      </c>
      <c r="J16" s="137"/>
      <c r="K16" s="135"/>
      <c r="L16" s="135"/>
      <c r="M16" s="138"/>
      <c r="N16" s="138"/>
      <c r="O16" s="138"/>
      <c r="P16" s="138">
        <v>83708.31</v>
      </c>
      <c r="Q16" s="139"/>
      <c r="R16" s="134"/>
      <c r="S16" s="134"/>
      <c r="T16" s="138"/>
      <c r="U16" s="138"/>
      <c r="V16" s="138"/>
      <c r="W16" s="140"/>
    </row>
    <row r="17" spans="1:23" s="141" customFormat="1" x14ac:dyDescent="0.25">
      <c r="A17" s="132">
        <v>73518</v>
      </c>
      <c r="B17" s="132" t="s">
        <v>332</v>
      </c>
      <c r="C17" s="133">
        <f t="shared" si="1"/>
        <v>302762</v>
      </c>
      <c r="D17" s="142"/>
      <c r="E17" s="136"/>
      <c r="F17" s="136"/>
      <c r="G17" s="135">
        <v>302762</v>
      </c>
      <c r="H17" s="135"/>
      <c r="I17" s="135"/>
      <c r="J17" s="137"/>
      <c r="K17" s="135"/>
      <c r="L17" s="135"/>
      <c r="M17" s="138"/>
      <c r="N17" s="138"/>
      <c r="O17" s="138"/>
      <c r="P17" s="138"/>
      <c r="Q17" s="139"/>
      <c r="R17" s="134"/>
      <c r="S17" s="134"/>
      <c r="T17" s="138"/>
      <c r="U17" s="138"/>
      <c r="V17" s="138"/>
      <c r="W17" s="140"/>
    </row>
    <row r="18" spans="1:23" s="141" customFormat="1" x14ac:dyDescent="0.25">
      <c r="A18" s="132">
        <v>71001</v>
      </c>
      <c r="B18" s="132" t="s">
        <v>244</v>
      </c>
      <c r="C18" s="133">
        <f t="shared" si="1"/>
        <v>23385229</v>
      </c>
      <c r="D18" s="142"/>
      <c r="E18" s="136"/>
      <c r="F18" s="136"/>
      <c r="G18" s="135"/>
      <c r="H18" s="135"/>
      <c r="I18" s="135"/>
      <c r="J18" s="137"/>
      <c r="K18" s="135"/>
      <c r="L18" s="135"/>
      <c r="M18" s="138"/>
      <c r="N18" s="138"/>
      <c r="O18" s="138"/>
      <c r="P18" s="138"/>
      <c r="Q18" s="139"/>
      <c r="R18" s="134">
        <v>23385229</v>
      </c>
      <c r="S18" s="134"/>
      <c r="T18" s="138"/>
      <c r="U18" s="138"/>
      <c r="V18" s="138"/>
      <c r="W18" s="140"/>
    </row>
    <row r="19" spans="1:23" s="141" customFormat="1" x14ac:dyDescent="0.25">
      <c r="A19" s="132">
        <v>73138</v>
      </c>
      <c r="B19" s="132" t="s">
        <v>120</v>
      </c>
      <c r="C19" s="133">
        <f t="shared" si="1"/>
        <v>4961553</v>
      </c>
      <c r="D19" s="134"/>
      <c r="E19" s="135">
        <v>4961553</v>
      </c>
      <c r="F19" s="135"/>
      <c r="G19" s="135"/>
      <c r="H19" s="136"/>
      <c r="I19" s="136"/>
      <c r="J19" s="137"/>
      <c r="K19" s="135"/>
      <c r="L19" s="135"/>
      <c r="M19" s="138"/>
      <c r="N19" s="138"/>
      <c r="O19" s="138"/>
      <c r="P19" s="138"/>
      <c r="Q19" s="139"/>
      <c r="R19" s="134"/>
      <c r="S19" s="134"/>
      <c r="T19" s="138"/>
      <c r="U19" s="138"/>
      <c r="V19" s="138"/>
      <c r="W19" s="140"/>
    </row>
    <row r="20" spans="1:23" s="141" customFormat="1" x14ac:dyDescent="0.25">
      <c r="A20" s="132">
        <v>73009</v>
      </c>
      <c r="B20" s="132" t="s">
        <v>334</v>
      </c>
      <c r="C20" s="133">
        <f t="shared" si="1"/>
        <v>14875602</v>
      </c>
      <c r="D20" s="134"/>
      <c r="E20" s="135">
        <v>14875602</v>
      </c>
      <c r="F20" s="135"/>
      <c r="G20" s="135"/>
      <c r="H20" s="136"/>
      <c r="I20" s="136"/>
      <c r="J20" s="137"/>
      <c r="K20" s="135"/>
      <c r="L20" s="135"/>
      <c r="M20" s="138"/>
      <c r="N20" s="138"/>
      <c r="O20" s="138"/>
      <c r="P20" s="138"/>
      <c r="Q20" s="139"/>
      <c r="R20" s="134"/>
      <c r="S20" s="134"/>
      <c r="T20" s="138"/>
      <c r="U20" s="138"/>
      <c r="V20" s="138"/>
      <c r="W20" s="140"/>
    </row>
    <row r="21" spans="1:23" s="141" customFormat="1" x14ac:dyDescent="0.25">
      <c r="A21" s="132">
        <v>70595</v>
      </c>
      <c r="B21" s="132" t="s">
        <v>335</v>
      </c>
      <c r="C21" s="133">
        <f t="shared" si="1"/>
        <v>182469</v>
      </c>
      <c r="D21" s="134"/>
      <c r="E21" s="135"/>
      <c r="F21" s="135"/>
      <c r="G21" s="135"/>
      <c r="H21" s="136"/>
      <c r="I21" s="136"/>
      <c r="J21" s="137"/>
      <c r="K21" s="135"/>
      <c r="L21" s="135"/>
      <c r="M21" s="138"/>
      <c r="N21" s="138"/>
      <c r="O21" s="138"/>
      <c r="P21" s="138"/>
      <c r="Q21" s="139"/>
      <c r="R21" s="134"/>
      <c r="S21" s="134"/>
      <c r="T21" s="138"/>
      <c r="U21" s="138"/>
      <c r="V21" s="138">
        <v>182469</v>
      </c>
      <c r="W21" s="140"/>
    </row>
    <row r="22" spans="1:23" s="141" customFormat="1" x14ac:dyDescent="0.25">
      <c r="A22" s="132">
        <v>72046</v>
      </c>
      <c r="B22" s="132" t="s">
        <v>336</v>
      </c>
      <c r="C22" s="133">
        <f t="shared" si="1"/>
        <v>2171054</v>
      </c>
      <c r="D22" s="134"/>
      <c r="E22" s="135">
        <v>799806</v>
      </c>
      <c r="F22" s="135"/>
      <c r="G22" s="135"/>
      <c r="H22" s="136"/>
      <c r="I22" s="136"/>
      <c r="J22" s="137"/>
      <c r="K22" s="135"/>
      <c r="L22" s="135"/>
      <c r="M22" s="138"/>
      <c r="N22" s="138"/>
      <c r="O22" s="138"/>
      <c r="P22" s="138"/>
      <c r="Q22" s="139"/>
      <c r="R22" s="134"/>
      <c r="S22" s="134"/>
      <c r="T22" s="138"/>
      <c r="U22" s="138">
        <v>116571</v>
      </c>
      <c r="V22" s="138"/>
      <c r="W22" s="140">
        <v>1254677</v>
      </c>
    </row>
    <row r="23" spans="1:23" s="141" customFormat="1" x14ac:dyDescent="0.25">
      <c r="A23" s="132">
        <v>76683</v>
      </c>
      <c r="B23" s="132" t="s">
        <v>121</v>
      </c>
      <c r="C23" s="133">
        <f t="shared" si="1"/>
        <v>679673</v>
      </c>
      <c r="D23" s="134"/>
      <c r="E23" s="135">
        <v>638330</v>
      </c>
      <c r="F23" s="135"/>
      <c r="G23" s="135"/>
      <c r="H23" s="136"/>
      <c r="I23" s="136"/>
      <c r="J23" s="137"/>
      <c r="K23" s="135"/>
      <c r="L23" s="135"/>
      <c r="M23" s="138"/>
      <c r="N23" s="138"/>
      <c r="O23" s="138"/>
      <c r="P23" s="138"/>
      <c r="Q23" s="139"/>
      <c r="R23" s="134"/>
      <c r="S23" s="134"/>
      <c r="T23" s="138"/>
      <c r="U23" s="138">
        <v>41343</v>
      </c>
      <c r="V23" s="138"/>
      <c r="W23" s="140"/>
    </row>
    <row r="24" spans="1:23" s="141" customFormat="1" x14ac:dyDescent="0.25">
      <c r="A24" s="132">
        <v>72041</v>
      </c>
      <c r="B24" s="132" t="s">
        <v>337</v>
      </c>
      <c r="C24" s="133">
        <f t="shared" si="1"/>
        <v>17352379.93</v>
      </c>
      <c r="D24" s="142"/>
      <c r="E24" s="136"/>
      <c r="F24" s="136"/>
      <c r="G24" s="135"/>
      <c r="H24" s="135"/>
      <c r="I24" s="135">
        <v>810658</v>
      </c>
      <c r="J24" s="137"/>
      <c r="K24" s="135"/>
      <c r="L24" s="135"/>
      <c r="M24" s="138"/>
      <c r="N24" s="138"/>
      <c r="O24" s="138"/>
      <c r="P24" s="138">
        <v>4072.93</v>
      </c>
      <c r="Q24" s="139"/>
      <c r="R24" s="134">
        <v>16537649</v>
      </c>
      <c r="S24" s="134"/>
      <c r="T24" s="138"/>
      <c r="U24" s="138"/>
      <c r="V24" s="138"/>
      <c r="W24" s="140"/>
    </row>
    <row r="25" spans="1:23" s="141" customFormat="1" x14ac:dyDescent="0.25">
      <c r="A25" s="132">
        <v>73922</v>
      </c>
      <c r="B25" s="132" t="s">
        <v>64</v>
      </c>
      <c r="C25" s="133">
        <f t="shared" si="1"/>
        <v>30548807.190000001</v>
      </c>
      <c r="D25" s="142"/>
      <c r="E25" s="136"/>
      <c r="F25" s="136"/>
      <c r="G25" s="135"/>
      <c r="H25" s="135"/>
      <c r="I25" s="135">
        <v>588622</v>
      </c>
      <c r="J25" s="137"/>
      <c r="K25" s="135"/>
      <c r="L25" s="135"/>
      <c r="M25" s="138"/>
      <c r="N25" s="138"/>
      <c r="O25" s="138"/>
      <c r="P25" s="138">
        <v>162702.19</v>
      </c>
      <c r="Q25" s="139"/>
      <c r="R25" s="134">
        <v>29797483</v>
      </c>
      <c r="S25" s="134"/>
      <c r="T25" s="138"/>
      <c r="U25" s="138"/>
      <c r="V25" s="138"/>
      <c r="W25" s="140"/>
    </row>
    <row r="26" spans="1:23" s="141" customFormat="1" x14ac:dyDescent="0.25">
      <c r="A26" s="132">
        <v>73771</v>
      </c>
      <c r="B26" s="132" t="s">
        <v>338</v>
      </c>
      <c r="C26" s="133">
        <f t="shared" si="1"/>
        <v>122343857.02</v>
      </c>
      <c r="D26" s="142"/>
      <c r="E26" s="136"/>
      <c r="F26" s="136"/>
      <c r="G26" s="135"/>
      <c r="H26" s="135"/>
      <c r="I26" s="135">
        <v>5470664</v>
      </c>
      <c r="J26" s="137"/>
      <c r="K26" s="135"/>
      <c r="L26" s="135"/>
      <c r="M26" s="138"/>
      <c r="N26" s="138"/>
      <c r="O26" s="138"/>
      <c r="P26" s="138">
        <v>333537.02</v>
      </c>
      <c r="Q26" s="139"/>
      <c r="R26" s="134">
        <v>116539656</v>
      </c>
      <c r="S26" s="134"/>
      <c r="T26" s="138"/>
      <c r="U26" s="138"/>
      <c r="V26" s="138"/>
      <c r="W26" s="140"/>
    </row>
    <row r="27" spans="1:23" s="141" customFormat="1" x14ac:dyDescent="0.25">
      <c r="A27" s="132">
        <v>70052</v>
      </c>
      <c r="B27" s="132" t="s">
        <v>113</v>
      </c>
      <c r="C27" s="133">
        <f t="shared" si="1"/>
        <v>7514394</v>
      </c>
      <c r="D27" s="134"/>
      <c r="E27" s="135">
        <v>7514394</v>
      </c>
      <c r="F27" s="135"/>
      <c r="G27" s="135"/>
      <c r="H27" s="136"/>
      <c r="I27" s="136"/>
      <c r="J27" s="137"/>
      <c r="K27" s="135"/>
      <c r="L27" s="135"/>
      <c r="M27" s="138"/>
      <c r="N27" s="138"/>
      <c r="O27" s="138"/>
      <c r="P27" s="138"/>
      <c r="Q27" s="139"/>
      <c r="R27" s="134"/>
      <c r="S27" s="134"/>
      <c r="T27" s="138"/>
      <c r="U27" s="138"/>
      <c r="V27" s="138"/>
      <c r="W27" s="140"/>
    </row>
    <row r="28" spans="1:23" s="141" customFormat="1" x14ac:dyDescent="0.25">
      <c r="A28" s="132">
        <v>76708</v>
      </c>
      <c r="B28" s="132" t="s">
        <v>339</v>
      </c>
      <c r="C28" s="133">
        <f t="shared" si="1"/>
        <v>7530864</v>
      </c>
      <c r="D28" s="134"/>
      <c r="E28" s="135">
        <v>7530864</v>
      </c>
      <c r="F28" s="135"/>
      <c r="G28" s="135"/>
      <c r="H28" s="136"/>
      <c r="I28" s="136"/>
      <c r="J28" s="137"/>
      <c r="K28" s="135"/>
      <c r="L28" s="135"/>
      <c r="M28" s="138"/>
      <c r="N28" s="138"/>
      <c r="O28" s="138"/>
      <c r="P28" s="138"/>
      <c r="Q28" s="139"/>
      <c r="R28" s="134"/>
      <c r="S28" s="134"/>
      <c r="T28" s="138"/>
      <c r="U28" s="138"/>
      <c r="V28" s="138"/>
      <c r="W28" s="140"/>
    </row>
    <row r="29" spans="1:23" s="141" customFormat="1" x14ac:dyDescent="0.25">
      <c r="A29" s="132">
        <v>72026</v>
      </c>
      <c r="B29" s="132" t="s">
        <v>124</v>
      </c>
      <c r="C29" s="133">
        <f t="shared" si="1"/>
        <v>109962</v>
      </c>
      <c r="D29" s="134"/>
      <c r="E29" s="135"/>
      <c r="F29" s="135"/>
      <c r="G29" s="135"/>
      <c r="H29" s="136"/>
      <c r="I29" s="136"/>
      <c r="J29" s="137"/>
      <c r="K29" s="135"/>
      <c r="L29" s="135"/>
      <c r="M29" s="138"/>
      <c r="N29" s="138"/>
      <c r="O29" s="138"/>
      <c r="P29" s="138"/>
      <c r="Q29" s="139"/>
      <c r="R29" s="134"/>
      <c r="S29" s="134"/>
      <c r="T29" s="138"/>
      <c r="U29" s="138">
        <v>109962</v>
      </c>
      <c r="V29" s="138"/>
      <c r="W29" s="140"/>
    </row>
    <row r="30" spans="1:23" s="141" customFormat="1" x14ac:dyDescent="0.25">
      <c r="A30" s="132">
        <v>76562</v>
      </c>
      <c r="B30" s="132" t="s">
        <v>125</v>
      </c>
      <c r="C30" s="133">
        <f t="shared" si="1"/>
        <v>1383851</v>
      </c>
      <c r="D30" s="134"/>
      <c r="E30" s="135">
        <v>1383851</v>
      </c>
      <c r="F30" s="135"/>
      <c r="G30" s="135"/>
      <c r="H30" s="136"/>
      <c r="I30" s="136"/>
      <c r="J30" s="137"/>
      <c r="K30" s="135"/>
      <c r="L30" s="135"/>
      <c r="M30" s="138"/>
      <c r="N30" s="138"/>
      <c r="O30" s="138"/>
      <c r="P30" s="138"/>
      <c r="Q30" s="139"/>
      <c r="R30" s="134"/>
      <c r="S30" s="134"/>
      <c r="T30" s="138"/>
      <c r="U30" s="138"/>
      <c r="V30" s="138"/>
      <c r="W30" s="140"/>
    </row>
    <row r="31" spans="1:23" s="141" customFormat="1" x14ac:dyDescent="0.25">
      <c r="A31" s="132">
        <v>73035</v>
      </c>
      <c r="B31" s="132" t="s">
        <v>341</v>
      </c>
      <c r="C31" s="133">
        <f t="shared" si="1"/>
        <v>18625426.280000001</v>
      </c>
      <c r="D31" s="134"/>
      <c r="E31" s="135">
        <v>16820008</v>
      </c>
      <c r="F31" s="135"/>
      <c r="G31" s="135">
        <v>633255</v>
      </c>
      <c r="H31" s="136"/>
      <c r="I31" s="136"/>
      <c r="J31" s="137"/>
      <c r="K31" s="135"/>
      <c r="L31" s="135"/>
      <c r="M31" s="138"/>
      <c r="N31" s="138"/>
      <c r="O31" s="138"/>
      <c r="P31" s="138">
        <v>896638.28</v>
      </c>
      <c r="Q31" s="139"/>
      <c r="R31" s="134"/>
      <c r="S31" s="134"/>
      <c r="T31" s="138"/>
      <c r="U31" s="138">
        <v>275525</v>
      </c>
      <c r="V31" s="138"/>
      <c r="W31" s="140"/>
    </row>
    <row r="32" spans="1:23" s="141" customFormat="1" x14ac:dyDescent="0.25">
      <c r="A32" s="132">
        <v>74461</v>
      </c>
      <c r="B32" s="132" t="s">
        <v>342</v>
      </c>
      <c r="C32" s="133">
        <f t="shared" si="1"/>
        <v>3630233</v>
      </c>
      <c r="D32" s="134"/>
      <c r="E32" s="135">
        <v>3607694</v>
      </c>
      <c r="F32" s="135"/>
      <c r="G32" s="135"/>
      <c r="H32" s="136"/>
      <c r="I32" s="136"/>
      <c r="J32" s="137"/>
      <c r="K32" s="135"/>
      <c r="L32" s="135"/>
      <c r="M32" s="138"/>
      <c r="N32" s="138"/>
      <c r="O32" s="138"/>
      <c r="P32" s="138"/>
      <c r="Q32" s="139"/>
      <c r="R32" s="134"/>
      <c r="S32" s="134"/>
      <c r="T32" s="138"/>
      <c r="U32" s="138">
        <v>22539</v>
      </c>
      <c r="V32" s="138"/>
      <c r="W32" s="140"/>
    </row>
    <row r="33" spans="1:23" s="141" customFormat="1" x14ac:dyDescent="0.25">
      <c r="A33" s="132">
        <v>70079</v>
      </c>
      <c r="B33" s="132" t="s">
        <v>343</v>
      </c>
      <c r="C33" s="133">
        <f t="shared" si="1"/>
        <v>1932068</v>
      </c>
      <c r="D33" s="134"/>
      <c r="E33" s="135">
        <v>1885330</v>
      </c>
      <c r="F33" s="135"/>
      <c r="G33" s="135"/>
      <c r="H33" s="136"/>
      <c r="I33" s="136"/>
      <c r="J33" s="137"/>
      <c r="K33" s="135"/>
      <c r="L33" s="135"/>
      <c r="M33" s="138"/>
      <c r="N33" s="138"/>
      <c r="O33" s="138"/>
      <c r="P33" s="138"/>
      <c r="Q33" s="139"/>
      <c r="R33" s="134"/>
      <c r="S33" s="134"/>
      <c r="T33" s="138"/>
      <c r="U33" s="138">
        <v>46738</v>
      </c>
      <c r="V33" s="138"/>
      <c r="W33" s="140"/>
    </row>
    <row r="34" spans="1:23" s="141" customFormat="1" x14ac:dyDescent="0.25">
      <c r="A34" s="132">
        <v>70438</v>
      </c>
      <c r="B34" s="132" t="s">
        <v>66</v>
      </c>
      <c r="C34" s="133">
        <f t="shared" si="1"/>
        <v>436262.93</v>
      </c>
      <c r="D34" s="134"/>
      <c r="E34" s="135">
        <v>300606</v>
      </c>
      <c r="F34" s="135"/>
      <c r="G34" s="135">
        <v>68414</v>
      </c>
      <c r="H34" s="136"/>
      <c r="I34" s="136"/>
      <c r="J34" s="137"/>
      <c r="K34" s="135"/>
      <c r="L34" s="135"/>
      <c r="M34" s="138"/>
      <c r="N34" s="138"/>
      <c r="O34" s="138"/>
      <c r="P34" s="138">
        <v>17453.93</v>
      </c>
      <c r="Q34" s="139"/>
      <c r="R34" s="134"/>
      <c r="S34" s="134"/>
      <c r="T34" s="138"/>
      <c r="U34" s="138">
        <v>49789</v>
      </c>
      <c r="V34" s="138"/>
      <c r="W34" s="140"/>
    </row>
    <row r="35" spans="1:23" s="141" customFormat="1" x14ac:dyDescent="0.25">
      <c r="A35" s="132">
        <v>72016</v>
      </c>
      <c r="B35" s="132" t="s">
        <v>67</v>
      </c>
      <c r="C35" s="133">
        <f t="shared" si="1"/>
        <v>7364867</v>
      </c>
      <c r="D35" s="134"/>
      <c r="E35" s="135">
        <v>6248432</v>
      </c>
      <c r="F35" s="135"/>
      <c r="G35" s="135">
        <v>1116435</v>
      </c>
      <c r="H35" s="136"/>
      <c r="I35" s="136"/>
      <c r="J35" s="137"/>
      <c r="K35" s="135"/>
      <c r="L35" s="135"/>
      <c r="M35" s="138"/>
      <c r="N35" s="138"/>
      <c r="O35" s="138"/>
      <c r="P35" s="138"/>
      <c r="Q35" s="139"/>
      <c r="R35" s="134"/>
      <c r="S35" s="134"/>
      <c r="T35" s="138"/>
      <c r="U35" s="138"/>
      <c r="V35" s="138"/>
      <c r="W35" s="140"/>
    </row>
    <row r="36" spans="1:23" s="141" customFormat="1" x14ac:dyDescent="0.25">
      <c r="A36" s="132">
        <v>73010</v>
      </c>
      <c r="B36" s="132" t="s">
        <v>344</v>
      </c>
      <c r="C36" s="133">
        <f t="shared" si="1"/>
        <v>1836626</v>
      </c>
      <c r="D36" s="134">
        <v>759700</v>
      </c>
      <c r="E36" s="135">
        <v>875997</v>
      </c>
      <c r="F36" s="135"/>
      <c r="G36" s="135"/>
      <c r="H36" s="136"/>
      <c r="I36" s="136"/>
      <c r="J36" s="137"/>
      <c r="K36" s="135"/>
      <c r="L36" s="135"/>
      <c r="M36" s="138"/>
      <c r="N36" s="138"/>
      <c r="O36" s="138"/>
      <c r="P36" s="138"/>
      <c r="Q36" s="139"/>
      <c r="R36" s="134"/>
      <c r="S36" s="134"/>
      <c r="T36" s="138"/>
      <c r="U36" s="138">
        <v>200929</v>
      </c>
      <c r="V36" s="138"/>
      <c r="W36" s="140"/>
    </row>
    <row r="37" spans="1:23" s="141" customFormat="1" x14ac:dyDescent="0.25">
      <c r="A37" s="132">
        <v>76167</v>
      </c>
      <c r="B37" s="132" t="s">
        <v>345</v>
      </c>
      <c r="C37" s="133">
        <f t="shared" si="1"/>
        <v>636051</v>
      </c>
      <c r="D37" s="134"/>
      <c r="E37" s="135"/>
      <c r="F37" s="135"/>
      <c r="G37" s="135"/>
      <c r="H37" s="136"/>
      <c r="I37" s="136"/>
      <c r="J37" s="137"/>
      <c r="K37" s="135"/>
      <c r="L37" s="135"/>
      <c r="M37" s="138"/>
      <c r="N37" s="138"/>
      <c r="O37" s="138"/>
      <c r="P37" s="138"/>
      <c r="Q37" s="139"/>
      <c r="R37" s="134"/>
      <c r="S37" s="134"/>
      <c r="T37" s="138">
        <v>636051</v>
      </c>
      <c r="U37" s="138"/>
      <c r="V37" s="138"/>
      <c r="W37" s="140"/>
    </row>
    <row r="38" spans="1:23" s="141" customFormat="1" x14ac:dyDescent="0.25">
      <c r="A38" s="132">
        <v>76606</v>
      </c>
      <c r="B38" s="132" t="s">
        <v>347</v>
      </c>
      <c r="C38" s="133">
        <f t="shared" si="1"/>
        <v>248282</v>
      </c>
      <c r="D38" s="134">
        <v>248282</v>
      </c>
      <c r="E38" s="135"/>
      <c r="F38" s="135"/>
      <c r="G38" s="135"/>
      <c r="H38" s="136"/>
      <c r="I38" s="136"/>
      <c r="J38" s="137"/>
      <c r="K38" s="135"/>
      <c r="L38" s="135"/>
      <c r="M38" s="138"/>
      <c r="N38" s="138"/>
      <c r="O38" s="138"/>
      <c r="P38" s="138"/>
      <c r="Q38" s="139"/>
      <c r="R38" s="134"/>
      <c r="S38" s="134"/>
      <c r="T38" s="138"/>
      <c r="U38" s="138"/>
      <c r="V38" s="138"/>
      <c r="W38" s="140"/>
    </row>
    <row r="39" spans="1:23" s="141" customFormat="1" x14ac:dyDescent="0.25">
      <c r="A39" s="132">
        <v>70024</v>
      </c>
      <c r="B39" s="132" t="s">
        <v>133</v>
      </c>
      <c r="C39" s="133">
        <f t="shared" si="1"/>
        <v>6065534</v>
      </c>
      <c r="D39" s="134">
        <v>120307</v>
      </c>
      <c r="E39" s="135">
        <v>5945227</v>
      </c>
      <c r="F39" s="135"/>
      <c r="G39" s="135"/>
      <c r="H39" s="136"/>
      <c r="I39" s="136"/>
      <c r="J39" s="137"/>
      <c r="K39" s="135"/>
      <c r="L39" s="135"/>
      <c r="M39" s="138"/>
      <c r="N39" s="138"/>
      <c r="O39" s="138"/>
      <c r="P39" s="138"/>
      <c r="Q39" s="139"/>
      <c r="R39" s="134"/>
      <c r="S39" s="134"/>
      <c r="T39" s="138"/>
      <c r="U39" s="138"/>
      <c r="V39" s="138"/>
      <c r="W39" s="140"/>
    </row>
    <row r="40" spans="1:23" s="141" customFormat="1" x14ac:dyDescent="0.25">
      <c r="A40" s="132">
        <v>72027</v>
      </c>
      <c r="B40" s="132" t="s">
        <v>134</v>
      </c>
      <c r="C40" s="133">
        <f t="shared" si="1"/>
        <v>91246</v>
      </c>
      <c r="D40" s="134"/>
      <c r="E40" s="135"/>
      <c r="F40" s="135"/>
      <c r="G40" s="135"/>
      <c r="H40" s="136"/>
      <c r="I40" s="136"/>
      <c r="J40" s="137"/>
      <c r="K40" s="135"/>
      <c r="L40" s="135"/>
      <c r="M40" s="138"/>
      <c r="N40" s="138"/>
      <c r="O40" s="138"/>
      <c r="P40" s="138"/>
      <c r="Q40" s="139"/>
      <c r="R40" s="134"/>
      <c r="S40" s="134"/>
      <c r="T40" s="138"/>
      <c r="U40" s="138">
        <v>91246</v>
      </c>
      <c r="V40" s="138"/>
      <c r="W40" s="140"/>
    </row>
    <row r="41" spans="1:23" s="141" customFormat="1" x14ac:dyDescent="0.25">
      <c r="A41" s="132">
        <v>76498</v>
      </c>
      <c r="B41" s="132" t="s">
        <v>350</v>
      </c>
      <c r="C41" s="133">
        <f t="shared" si="1"/>
        <v>2649065</v>
      </c>
      <c r="D41" s="134">
        <v>768924</v>
      </c>
      <c r="E41" s="135">
        <v>1670360</v>
      </c>
      <c r="F41" s="135"/>
      <c r="G41" s="135"/>
      <c r="H41" s="136"/>
      <c r="I41" s="136"/>
      <c r="J41" s="137"/>
      <c r="K41" s="135"/>
      <c r="L41" s="135"/>
      <c r="M41" s="138"/>
      <c r="N41" s="138"/>
      <c r="O41" s="138"/>
      <c r="P41" s="138"/>
      <c r="Q41" s="139"/>
      <c r="R41" s="134"/>
      <c r="S41" s="134"/>
      <c r="T41" s="138"/>
      <c r="U41" s="138">
        <v>209781</v>
      </c>
      <c r="V41" s="138"/>
      <c r="W41" s="140"/>
    </row>
    <row r="42" spans="1:23" s="141" customFormat="1" x14ac:dyDescent="0.25">
      <c r="A42" s="132">
        <v>72047</v>
      </c>
      <c r="B42" s="132" t="s">
        <v>351</v>
      </c>
      <c r="C42" s="133">
        <f t="shared" si="1"/>
        <v>52951986.5</v>
      </c>
      <c r="D42" s="134"/>
      <c r="E42" s="135">
        <v>52521262</v>
      </c>
      <c r="F42" s="135"/>
      <c r="G42" s="135">
        <v>399166</v>
      </c>
      <c r="H42" s="136"/>
      <c r="I42" s="136"/>
      <c r="J42" s="137"/>
      <c r="K42" s="135"/>
      <c r="L42" s="135"/>
      <c r="M42" s="138"/>
      <c r="N42" s="138"/>
      <c r="O42" s="138"/>
      <c r="P42" s="138">
        <v>31558.5</v>
      </c>
      <c r="Q42" s="139"/>
      <c r="R42" s="134"/>
      <c r="S42" s="134"/>
      <c r="T42" s="138"/>
      <c r="U42" s="138"/>
      <c r="V42" s="138"/>
      <c r="W42" s="140"/>
    </row>
    <row r="43" spans="1:23" s="141" customFormat="1" x14ac:dyDescent="0.25">
      <c r="A43" s="132">
        <v>76379</v>
      </c>
      <c r="B43" s="132" t="s">
        <v>70</v>
      </c>
      <c r="C43" s="133">
        <f t="shared" si="1"/>
        <v>17151867.100000001</v>
      </c>
      <c r="D43" s="134">
        <v>781928</v>
      </c>
      <c r="E43" s="135">
        <v>13418680</v>
      </c>
      <c r="F43" s="135"/>
      <c r="G43" s="135">
        <v>665481</v>
      </c>
      <c r="H43" s="136"/>
      <c r="I43" s="136"/>
      <c r="J43" s="138">
        <v>300005.09999999998</v>
      </c>
      <c r="K43" s="135"/>
      <c r="L43" s="135"/>
      <c r="M43" s="138"/>
      <c r="N43" s="138"/>
      <c r="O43" s="138"/>
      <c r="P43" s="138">
        <v>1457155</v>
      </c>
      <c r="Q43" s="139">
        <v>348569</v>
      </c>
      <c r="R43" s="134"/>
      <c r="S43" s="134"/>
      <c r="T43" s="138"/>
      <c r="U43" s="138">
        <v>180049</v>
      </c>
      <c r="V43" s="138"/>
      <c r="W43" s="140"/>
    </row>
    <row r="44" spans="1:23" s="141" customFormat="1" x14ac:dyDescent="0.25">
      <c r="A44" s="132">
        <v>72042</v>
      </c>
      <c r="B44" s="132" t="s">
        <v>352</v>
      </c>
      <c r="C44" s="133">
        <f t="shared" si="1"/>
        <v>38097822.719999999</v>
      </c>
      <c r="D44" s="142"/>
      <c r="E44" s="136"/>
      <c r="F44" s="136"/>
      <c r="G44" s="135"/>
      <c r="H44" s="135"/>
      <c r="I44" s="135">
        <v>1786965</v>
      </c>
      <c r="J44" s="137"/>
      <c r="K44" s="135"/>
      <c r="L44" s="135"/>
      <c r="M44" s="138"/>
      <c r="N44" s="138"/>
      <c r="O44" s="138"/>
      <c r="P44" s="138">
        <v>75827.72</v>
      </c>
      <c r="Q44" s="139"/>
      <c r="R44" s="134">
        <v>36235030</v>
      </c>
      <c r="S44" s="134"/>
      <c r="T44" s="138"/>
      <c r="U44" s="138"/>
      <c r="V44" s="138"/>
      <c r="W44" s="140"/>
    </row>
    <row r="45" spans="1:23" s="141" customFormat="1" x14ac:dyDescent="0.25">
      <c r="A45" s="132">
        <v>73372</v>
      </c>
      <c r="B45" s="132" t="s">
        <v>184</v>
      </c>
      <c r="C45" s="133">
        <f t="shared" si="1"/>
        <v>7843997</v>
      </c>
      <c r="D45" s="134"/>
      <c r="E45" s="135">
        <v>208847</v>
      </c>
      <c r="F45" s="135">
        <v>7635150</v>
      </c>
      <c r="G45" s="135"/>
      <c r="H45" s="136"/>
      <c r="I45" s="136"/>
      <c r="J45" s="137"/>
      <c r="K45" s="135"/>
      <c r="L45" s="135"/>
      <c r="M45" s="138"/>
      <c r="N45" s="138"/>
      <c r="O45" s="138"/>
      <c r="P45" s="138"/>
      <c r="Q45" s="139"/>
      <c r="R45" s="134"/>
      <c r="S45" s="134"/>
      <c r="T45" s="138"/>
      <c r="U45" s="138"/>
      <c r="V45" s="138"/>
      <c r="W45" s="140"/>
    </row>
    <row r="46" spans="1:23" s="141" customFormat="1" x14ac:dyDescent="0.25">
      <c r="A46" s="132">
        <v>73278</v>
      </c>
      <c r="B46" s="132" t="s">
        <v>354</v>
      </c>
      <c r="C46" s="133">
        <f t="shared" si="1"/>
        <v>55495841</v>
      </c>
      <c r="D46" s="142"/>
      <c r="E46" s="136"/>
      <c r="F46" s="136"/>
      <c r="G46" s="135">
        <v>434652</v>
      </c>
      <c r="H46" s="135"/>
      <c r="I46" s="135"/>
      <c r="J46" s="137"/>
      <c r="K46" s="135"/>
      <c r="L46" s="135"/>
      <c r="M46" s="138">
        <v>55061189</v>
      </c>
      <c r="N46" s="138"/>
      <c r="O46" s="138"/>
      <c r="P46" s="138"/>
      <c r="Q46" s="139"/>
      <c r="R46" s="134"/>
      <c r="S46" s="134"/>
      <c r="T46" s="138"/>
      <c r="U46" s="138"/>
      <c r="V46" s="138"/>
      <c r="W46" s="140"/>
    </row>
    <row r="47" spans="1:23" s="141" customFormat="1" x14ac:dyDescent="0.25">
      <c r="A47" s="132">
        <v>73456</v>
      </c>
      <c r="B47" s="132" t="s">
        <v>355</v>
      </c>
      <c r="C47" s="133">
        <f t="shared" si="1"/>
        <v>13358002</v>
      </c>
      <c r="D47" s="134">
        <v>835740</v>
      </c>
      <c r="E47" s="135">
        <v>12522262</v>
      </c>
      <c r="F47" s="135"/>
      <c r="G47" s="135"/>
      <c r="H47" s="136"/>
      <c r="I47" s="136"/>
      <c r="J47" s="137"/>
      <c r="K47" s="135"/>
      <c r="L47" s="135"/>
      <c r="M47" s="138"/>
      <c r="N47" s="138"/>
      <c r="O47" s="138"/>
      <c r="P47" s="138"/>
      <c r="Q47" s="139"/>
      <c r="R47" s="134"/>
      <c r="S47" s="134"/>
      <c r="T47" s="138"/>
      <c r="U47" s="138"/>
      <c r="V47" s="138"/>
      <c r="W47" s="140"/>
    </row>
    <row r="48" spans="1:23" s="141" customFormat="1" x14ac:dyDescent="0.25">
      <c r="A48" s="132">
        <v>76767</v>
      </c>
      <c r="B48" s="132" t="s">
        <v>356</v>
      </c>
      <c r="C48" s="133">
        <f t="shared" si="1"/>
        <v>829066</v>
      </c>
      <c r="D48" s="134">
        <v>172215</v>
      </c>
      <c r="E48" s="135">
        <v>522888</v>
      </c>
      <c r="F48" s="135"/>
      <c r="G48" s="135"/>
      <c r="H48" s="136"/>
      <c r="I48" s="136"/>
      <c r="J48" s="137"/>
      <c r="K48" s="135"/>
      <c r="L48" s="135"/>
      <c r="M48" s="138"/>
      <c r="N48" s="138"/>
      <c r="O48" s="138"/>
      <c r="P48" s="138"/>
      <c r="Q48" s="139">
        <v>88365</v>
      </c>
      <c r="R48" s="134"/>
      <c r="S48" s="134"/>
      <c r="T48" s="138"/>
      <c r="U48" s="138">
        <v>45598</v>
      </c>
      <c r="V48" s="138"/>
      <c r="W48" s="140"/>
    </row>
    <row r="49" spans="1:23" x14ac:dyDescent="0.25">
      <c r="C49" s="105" t="s">
        <v>31</v>
      </c>
    </row>
    <row r="51" spans="1:23" s="141" customFormat="1" x14ac:dyDescent="0.25">
      <c r="A51" s="132">
        <v>76351</v>
      </c>
      <c r="B51" s="132" t="s">
        <v>327</v>
      </c>
      <c r="C51" s="133">
        <f t="shared" ref="C51:C60" si="2">SUM(D51:W51)</f>
        <v>39330</v>
      </c>
      <c r="D51" s="134"/>
      <c r="E51" s="135"/>
      <c r="F51" s="135"/>
      <c r="G51" s="135"/>
      <c r="H51" s="136"/>
      <c r="I51" s="136"/>
      <c r="J51" s="137"/>
      <c r="K51" s="135"/>
      <c r="L51" s="135"/>
      <c r="M51" s="138"/>
      <c r="N51" s="138"/>
      <c r="O51" s="138"/>
      <c r="P51" s="138"/>
      <c r="Q51" s="139"/>
      <c r="R51" s="134"/>
      <c r="S51" s="134"/>
      <c r="T51" s="138"/>
      <c r="U51" s="138">
        <v>39330</v>
      </c>
      <c r="V51" s="138"/>
      <c r="W51" s="140"/>
    </row>
    <row r="52" spans="1:23" s="141" customFormat="1" x14ac:dyDescent="0.25">
      <c r="A52" s="132">
        <v>74682</v>
      </c>
      <c r="B52" s="132" t="s">
        <v>328</v>
      </c>
      <c r="C52" s="133">
        <f t="shared" si="2"/>
        <v>950842</v>
      </c>
      <c r="D52" s="134"/>
      <c r="E52" s="135">
        <v>855797</v>
      </c>
      <c r="F52" s="135"/>
      <c r="G52" s="135"/>
      <c r="H52" s="136"/>
      <c r="I52" s="136"/>
      <c r="J52" s="137"/>
      <c r="K52" s="135"/>
      <c r="L52" s="135"/>
      <c r="M52" s="138"/>
      <c r="N52" s="138"/>
      <c r="O52" s="138"/>
      <c r="P52" s="138"/>
      <c r="Q52" s="139"/>
      <c r="R52" s="134"/>
      <c r="S52" s="134"/>
      <c r="T52" s="138">
        <v>72873</v>
      </c>
      <c r="U52" s="138">
        <v>22172</v>
      </c>
      <c r="V52" s="138"/>
      <c r="W52" s="140"/>
    </row>
    <row r="53" spans="1:23" s="141" customFormat="1" x14ac:dyDescent="0.25">
      <c r="A53" s="132">
        <v>72040</v>
      </c>
      <c r="B53" s="132" t="s">
        <v>329</v>
      </c>
      <c r="C53" s="133">
        <f t="shared" si="2"/>
        <v>19613772</v>
      </c>
      <c r="D53" s="142"/>
      <c r="E53" s="136"/>
      <c r="F53" s="136"/>
      <c r="G53" s="135"/>
      <c r="H53" s="135"/>
      <c r="I53" s="135">
        <v>1186066</v>
      </c>
      <c r="J53" s="137"/>
      <c r="K53" s="135"/>
      <c r="L53" s="135"/>
      <c r="M53" s="138"/>
      <c r="N53" s="138"/>
      <c r="O53" s="138"/>
      <c r="P53" s="138"/>
      <c r="Q53" s="139"/>
      <c r="R53" s="134">
        <v>18427706</v>
      </c>
      <c r="S53" s="134"/>
      <c r="T53" s="138"/>
      <c r="U53" s="138"/>
      <c r="V53" s="138"/>
      <c r="W53" s="140"/>
    </row>
    <row r="54" spans="1:23" s="141" customFormat="1" x14ac:dyDescent="0.25">
      <c r="A54" s="132">
        <v>72048</v>
      </c>
      <c r="B54" s="132" t="s">
        <v>331</v>
      </c>
      <c r="C54" s="133">
        <f t="shared" si="2"/>
        <v>46614688.990000002</v>
      </c>
      <c r="D54" s="142"/>
      <c r="E54" s="136"/>
      <c r="F54" s="136"/>
      <c r="G54" s="135"/>
      <c r="H54" s="135"/>
      <c r="I54" s="135">
        <v>8127574</v>
      </c>
      <c r="J54" s="137"/>
      <c r="K54" s="135"/>
      <c r="L54" s="135"/>
      <c r="M54" s="138"/>
      <c r="N54" s="138"/>
      <c r="O54" s="138"/>
      <c r="P54" s="138">
        <v>122942.99</v>
      </c>
      <c r="Q54" s="139"/>
      <c r="R54" s="134">
        <v>38364172</v>
      </c>
      <c r="S54" s="134"/>
      <c r="T54" s="138"/>
      <c r="U54" s="138"/>
      <c r="V54" s="138"/>
      <c r="W54" s="140"/>
    </row>
    <row r="55" spans="1:23" s="141" customFormat="1" x14ac:dyDescent="0.25">
      <c r="A55" s="132">
        <v>72038</v>
      </c>
      <c r="B55" s="132" t="s">
        <v>333</v>
      </c>
      <c r="C55" s="133">
        <f t="shared" si="2"/>
        <v>23441631.879999999</v>
      </c>
      <c r="D55" s="142"/>
      <c r="E55" s="136"/>
      <c r="F55" s="136"/>
      <c r="G55" s="135"/>
      <c r="H55" s="135"/>
      <c r="I55" s="135">
        <v>1067477</v>
      </c>
      <c r="J55" s="137"/>
      <c r="K55" s="135"/>
      <c r="L55" s="135"/>
      <c r="M55" s="138"/>
      <c r="N55" s="138"/>
      <c r="O55" s="138"/>
      <c r="P55" s="138">
        <v>1878.88</v>
      </c>
      <c r="Q55" s="139"/>
      <c r="R55" s="134">
        <v>22372276</v>
      </c>
      <c r="S55" s="134"/>
      <c r="T55" s="138"/>
      <c r="U55" s="138"/>
      <c r="V55" s="138"/>
      <c r="W55" s="140"/>
    </row>
    <row r="56" spans="1:23" s="141" customFormat="1" x14ac:dyDescent="0.25">
      <c r="A56" s="132">
        <v>76424</v>
      </c>
      <c r="B56" s="132" t="s">
        <v>340</v>
      </c>
      <c r="C56" s="133">
        <f t="shared" si="2"/>
        <v>1002907</v>
      </c>
      <c r="D56" s="134"/>
      <c r="E56" s="135">
        <v>1002907</v>
      </c>
      <c r="F56" s="135"/>
      <c r="G56" s="135"/>
      <c r="H56" s="136"/>
      <c r="I56" s="136"/>
      <c r="J56" s="137"/>
      <c r="K56" s="135"/>
      <c r="L56" s="135"/>
      <c r="M56" s="138"/>
      <c r="N56" s="138"/>
      <c r="O56" s="138"/>
      <c r="P56" s="138"/>
      <c r="Q56" s="139"/>
      <c r="R56" s="134"/>
      <c r="S56" s="134"/>
      <c r="T56" s="138"/>
      <c r="U56" s="138"/>
      <c r="V56" s="138"/>
      <c r="W56" s="140"/>
    </row>
    <row r="57" spans="1:23" s="141" customFormat="1" x14ac:dyDescent="0.25">
      <c r="A57" s="132">
        <v>74870</v>
      </c>
      <c r="B57" s="132" t="s">
        <v>346</v>
      </c>
      <c r="C57" s="133">
        <f t="shared" si="2"/>
        <v>5603104</v>
      </c>
      <c r="D57" s="134"/>
      <c r="E57" s="135">
        <v>5603104</v>
      </c>
      <c r="F57" s="135"/>
      <c r="G57" s="135"/>
      <c r="H57" s="136"/>
      <c r="I57" s="136"/>
      <c r="J57" s="137"/>
      <c r="K57" s="135"/>
      <c r="L57" s="135"/>
      <c r="M57" s="138"/>
      <c r="N57" s="138"/>
      <c r="O57" s="138"/>
      <c r="P57" s="138"/>
      <c r="Q57" s="139"/>
      <c r="R57" s="134"/>
      <c r="S57" s="134"/>
      <c r="T57" s="138"/>
      <c r="U57" s="138"/>
      <c r="V57" s="138"/>
      <c r="W57" s="140"/>
    </row>
    <row r="58" spans="1:23" s="141" customFormat="1" x14ac:dyDescent="0.25">
      <c r="A58" s="132">
        <v>73209</v>
      </c>
      <c r="B58" s="132" t="s">
        <v>348</v>
      </c>
      <c r="C58" s="133">
        <f t="shared" si="2"/>
        <v>0</v>
      </c>
      <c r="D58" s="134"/>
      <c r="E58" s="135"/>
      <c r="F58" s="135"/>
      <c r="G58" s="135"/>
      <c r="H58" s="136"/>
      <c r="I58" s="136"/>
      <c r="J58" s="137"/>
      <c r="K58" s="135"/>
      <c r="L58" s="135"/>
      <c r="M58" s="138"/>
      <c r="N58" s="138"/>
      <c r="O58" s="138"/>
      <c r="P58" s="138"/>
      <c r="Q58" s="139"/>
      <c r="R58" s="134"/>
      <c r="S58" s="134"/>
      <c r="T58" s="138"/>
      <c r="U58" s="138"/>
      <c r="V58" s="138"/>
      <c r="W58" s="140"/>
    </row>
    <row r="59" spans="1:23" s="141" customFormat="1" x14ac:dyDescent="0.25">
      <c r="A59" s="132">
        <v>71005</v>
      </c>
      <c r="B59" s="132" t="s">
        <v>349</v>
      </c>
      <c r="C59" s="133">
        <f t="shared" si="2"/>
        <v>19445786</v>
      </c>
      <c r="D59" s="134"/>
      <c r="E59" s="135"/>
      <c r="F59" s="135"/>
      <c r="G59" s="135"/>
      <c r="H59" s="136"/>
      <c r="I59" s="136"/>
      <c r="J59" s="137"/>
      <c r="K59" s="135"/>
      <c r="L59" s="135"/>
      <c r="M59" s="138"/>
      <c r="N59" s="138"/>
      <c r="O59" s="138"/>
      <c r="P59" s="138"/>
      <c r="Q59" s="139"/>
      <c r="R59" s="134">
        <v>19445786</v>
      </c>
      <c r="S59" s="134"/>
      <c r="T59" s="138"/>
      <c r="U59" s="138"/>
      <c r="V59" s="138"/>
      <c r="W59" s="140"/>
    </row>
    <row r="60" spans="1:23" s="141" customFormat="1" x14ac:dyDescent="0.25">
      <c r="A60" s="132">
        <v>72043</v>
      </c>
      <c r="B60" s="132" t="s">
        <v>353</v>
      </c>
      <c r="C60" s="133">
        <f t="shared" si="2"/>
        <v>18939121</v>
      </c>
      <c r="D60" s="142"/>
      <c r="E60" s="136"/>
      <c r="F60" s="136"/>
      <c r="G60" s="135"/>
      <c r="H60" s="135"/>
      <c r="I60" s="135">
        <v>1419477</v>
      </c>
      <c r="J60" s="137"/>
      <c r="K60" s="135"/>
      <c r="L60" s="135"/>
      <c r="M60" s="138"/>
      <c r="N60" s="138"/>
      <c r="O60" s="138"/>
      <c r="P60" s="138"/>
      <c r="Q60" s="139"/>
      <c r="R60" s="134">
        <v>17519644</v>
      </c>
      <c r="S60" s="134"/>
      <c r="T60" s="138"/>
      <c r="U60" s="138"/>
      <c r="V60" s="138"/>
      <c r="W60" s="140"/>
    </row>
  </sheetData>
  <sortState ref="A51:W60">
    <sortCondition ref="B51:B60"/>
  </sortState>
  <mergeCells count="2">
    <mergeCell ref="D1:Q1"/>
    <mergeCell ref="R1:W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9"/>
  <sheetViews>
    <sheetView workbookViewId="0">
      <pane xSplit="2" ySplit="4" topLeftCell="C5" activePane="bottomRight" state="frozen"/>
      <selection activeCell="C56" sqref="C56"/>
      <selection pane="topRight" activeCell="C56" sqref="C56"/>
      <selection pane="bottomLeft" activeCell="C56" sqref="C56"/>
      <selection pane="bottomRight" activeCell="B2" sqref="B2"/>
    </sheetView>
  </sheetViews>
  <sheetFormatPr defaultRowHeight="13.2" x14ac:dyDescent="0.25"/>
  <cols>
    <col min="1" max="1" width="10.88671875" style="4" customWidth="1"/>
    <col min="2" max="2" width="35" style="4" customWidth="1"/>
    <col min="3" max="3" width="15" style="105" customWidth="1"/>
    <col min="4" max="4" width="12.77734375" style="112" customWidth="1"/>
    <col min="5" max="5" width="13.88671875" style="144" customWidth="1"/>
    <col min="6" max="9" width="12.77734375" style="144" customWidth="1"/>
    <col min="10" max="10" width="11.44140625" style="144" customWidth="1"/>
    <col min="11" max="14" width="12.77734375" style="144" customWidth="1"/>
    <col min="15" max="17" width="12.77734375" style="112" customWidth="1"/>
    <col min="18" max="18" width="13.109375" style="112" customWidth="1"/>
    <col min="19" max="19" width="13.21875" style="112" customWidth="1"/>
    <col min="20" max="20" width="12.77734375" style="144" customWidth="1"/>
    <col min="21" max="24" width="12.77734375" style="112" customWidth="1"/>
    <col min="25" max="25" width="13.5546875" style="112" customWidth="1"/>
    <col min="26" max="16384" width="8.88671875" style="4"/>
  </cols>
  <sheetData>
    <row r="1" spans="1:25" ht="13.8" thickBot="1" x14ac:dyDescent="0.3">
      <c r="A1" s="145"/>
      <c r="B1" s="146"/>
      <c r="D1" s="535" t="s">
        <v>297</v>
      </c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7"/>
      <c r="R1" s="532" t="s">
        <v>357</v>
      </c>
      <c r="S1" s="532"/>
      <c r="T1" s="532"/>
      <c r="U1" s="532"/>
      <c r="V1" s="532"/>
      <c r="W1" s="532"/>
      <c r="X1" s="532"/>
      <c r="Y1" s="538"/>
    </row>
    <row r="2" spans="1:25" s="112" customFormat="1" ht="14.4" thickTop="1" thickBot="1" x14ac:dyDescent="0.3">
      <c r="A2" s="106"/>
      <c r="B2" s="626" t="s">
        <v>645</v>
      </c>
      <c r="C2" s="108">
        <f>SUM(C5:C65)</f>
        <v>1621556097.1699998</v>
      </c>
      <c r="D2" s="109">
        <f>SUM(D5:D65)</f>
        <v>4850000</v>
      </c>
      <c r="E2" s="110">
        <f>SUM(E5:E65)</f>
        <v>643060913.20999992</v>
      </c>
      <c r="F2" s="110">
        <f>SUM(F5:F65)</f>
        <v>4080714</v>
      </c>
      <c r="G2" s="110">
        <f>SUM(G5:G65)</f>
        <v>5000000</v>
      </c>
      <c r="H2" s="110">
        <f>SUM(H5:H65)</f>
        <v>22440547</v>
      </c>
      <c r="I2" s="110">
        <f>SUM(I5:I65)</f>
        <v>18381511</v>
      </c>
      <c r="J2" s="110"/>
      <c r="K2" s="109">
        <f>SUM(K5:K65)</f>
        <v>5444348</v>
      </c>
      <c r="L2" s="110">
        <f>SUM(L5:L65)</f>
        <v>46103105</v>
      </c>
      <c r="M2" s="110">
        <f>SUM(M5:M65)</f>
        <v>62683110</v>
      </c>
      <c r="N2" s="109">
        <f>SUM(N5:N65)</f>
        <v>7060008</v>
      </c>
      <c r="O2" s="109">
        <f>SUM(O5:O65)</f>
        <v>23498220</v>
      </c>
      <c r="P2" s="109">
        <f>SUM(P5:P65)</f>
        <v>8747791.9000000004</v>
      </c>
      <c r="Q2" s="111">
        <f>SUM(Q5:Q65)</f>
        <v>16587103.9</v>
      </c>
      <c r="R2" s="109">
        <f>SUM(R5:R65)</f>
        <v>168599696.00999999</v>
      </c>
      <c r="S2" s="109">
        <f>SUM(S5:S65)</f>
        <v>451702918.69999999</v>
      </c>
      <c r="T2" s="109">
        <f>SUM(T5:T65)</f>
        <v>-414498</v>
      </c>
      <c r="U2" s="108">
        <f>SUM(U5:U65)</f>
        <v>1000000</v>
      </c>
      <c r="V2" s="108">
        <f>SUM(V5:V65)</f>
        <v>357130.6</v>
      </c>
      <c r="W2" s="108">
        <f>SUM(W5:W65)</f>
        <v>9576918.8499999996</v>
      </c>
      <c r="X2" s="108">
        <f>SUM(X5:X65)</f>
        <v>1823392</v>
      </c>
      <c r="Y2" s="108">
        <f>SUM(Y5:Y65)</f>
        <v>120973167</v>
      </c>
    </row>
    <row r="3" spans="1:25" s="112" customFormat="1" ht="14.4" thickTop="1" thickBot="1" x14ac:dyDescent="0.3">
      <c r="A3" s="106"/>
      <c r="B3" s="107"/>
      <c r="C3" s="108">
        <f t="shared" ref="C3:Y3" si="0">SUM(C5:C55)</f>
        <v>1583664364.6299999</v>
      </c>
      <c r="D3" s="109">
        <f t="shared" si="0"/>
        <v>4850000</v>
      </c>
      <c r="E3" s="110">
        <f t="shared" si="0"/>
        <v>635569787.20999992</v>
      </c>
      <c r="F3" s="110">
        <f t="shared" si="0"/>
        <v>3942875</v>
      </c>
      <c r="G3" s="110">
        <f t="shared" si="0"/>
        <v>5000000</v>
      </c>
      <c r="H3" s="110">
        <f t="shared" si="0"/>
        <v>22440547</v>
      </c>
      <c r="I3" s="110">
        <f t="shared" si="0"/>
        <v>13324779</v>
      </c>
      <c r="J3" s="110"/>
      <c r="K3" s="109">
        <f t="shared" si="0"/>
        <v>5444348</v>
      </c>
      <c r="L3" s="110">
        <f t="shared" si="0"/>
        <v>46103105</v>
      </c>
      <c r="M3" s="110">
        <f t="shared" si="0"/>
        <v>62683110</v>
      </c>
      <c r="N3" s="109">
        <f t="shared" si="0"/>
        <v>7060008</v>
      </c>
      <c r="O3" s="109">
        <f t="shared" si="0"/>
        <v>23498220</v>
      </c>
      <c r="P3" s="109">
        <f t="shared" si="0"/>
        <v>8706564.120000001</v>
      </c>
      <c r="Q3" s="111">
        <f t="shared" si="0"/>
        <v>16587103.9</v>
      </c>
      <c r="R3" s="109">
        <f t="shared" si="0"/>
        <v>144203946.47</v>
      </c>
      <c r="S3" s="109">
        <f t="shared" si="0"/>
        <v>451702918.69999999</v>
      </c>
      <c r="T3" s="109">
        <f t="shared" si="0"/>
        <v>-414498</v>
      </c>
      <c r="U3" s="108">
        <f t="shared" si="0"/>
        <v>987547</v>
      </c>
      <c r="V3" s="108">
        <f t="shared" si="0"/>
        <v>357130.6</v>
      </c>
      <c r="W3" s="108">
        <f t="shared" si="0"/>
        <v>8820313.629999999</v>
      </c>
      <c r="X3" s="108">
        <f t="shared" si="0"/>
        <v>1823392</v>
      </c>
      <c r="Y3" s="108">
        <f t="shared" si="0"/>
        <v>120973167</v>
      </c>
    </row>
    <row r="4" spans="1:25" ht="44.4" customHeight="1" thickTop="1" thickBot="1" x14ac:dyDescent="0.3">
      <c r="A4" s="147" t="s">
        <v>299</v>
      </c>
      <c r="B4" s="147" t="s">
        <v>300</v>
      </c>
      <c r="C4" s="115" t="s">
        <v>301</v>
      </c>
      <c r="D4" s="119" t="s">
        <v>302</v>
      </c>
      <c r="E4" s="117" t="s">
        <v>303</v>
      </c>
      <c r="F4" s="117" t="s">
        <v>304</v>
      </c>
      <c r="G4" s="118" t="s">
        <v>305</v>
      </c>
      <c r="H4" s="117" t="s">
        <v>306</v>
      </c>
      <c r="I4" s="117" t="s">
        <v>307</v>
      </c>
      <c r="J4" s="119" t="s">
        <v>308</v>
      </c>
      <c r="K4" s="117" t="s">
        <v>309</v>
      </c>
      <c r="L4" s="117" t="s">
        <v>310</v>
      </c>
      <c r="M4" s="117" t="s">
        <v>311</v>
      </c>
      <c r="N4" s="117" t="s">
        <v>358</v>
      </c>
      <c r="O4" s="119" t="s">
        <v>359</v>
      </c>
      <c r="P4" s="119" t="s">
        <v>312</v>
      </c>
      <c r="Q4" s="120" t="s">
        <v>313</v>
      </c>
      <c r="R4" s="119" t="s">
        <v>49</v>
      </c>
      <c r="S4" s="117" t="s">
        <v>360</v>
      </c>
      <c r="T4" s="117" t="s">
        <v>361</v>
      </c>
      <c r="U4" s="119" t="s">
        <v>315</v>
      </c>
      <c r="V4" s="120" t="s">
        <v>317</v>
      </c>
      <c r="W4" s="120" t="s">
        <v>362</v>
      </c>
      <c r="X4" s="120" t="s">
        <v>363</v>
      </c>
      <c r="Y4" s="109" t="s">
        <v>364</v>
      </c>
    </row>
    <row r="5" spans="1:25" s="131" customFormat="1" ht="13.8" thickTop="1" x14ac:dyDescent="0.25">
      <c r="A5" s="122">
        <v>73025</v>
      </c>
      <c r="B5" s="122" t="s">
        <v>318</v>
      </c>
      <c r="C5" s="123">
        <f t="shared" ref="C5:C36" si="1">SUM(D5:Y5)</f>
        <v>153341</v>
      </c>
      <c r="D5" s="124">
        <v>133496</v>
      </c>
      <c r="E5" s="125"/>
      <c r="F5" s="125"/>
      <c r="G5" s="125"/>
      <c r="H5" s="126"/>
      <c r="I5" s="126"/>
      <c r="J5" s="126"/>
      <c r="K5" s="126"/>
      <c r="L5" s="125"/>
      <c r="M5" s="125"/>
      <c r="N5" s="125"/>
      <c r="O5" s="128"/>
      <c r="P5" s="148"/>
      <c r="Q5" s="129"/>
      <c r="R5" s="124"/>
      <c r="S5" s="124"/>
      <c r="T5" s="125"/>
      <c r="U5" s="128">
        <v>19845</v>
      </c>
      <c r="V5" s="128"/>
      <c r="W5" s="128"/>
      <c r="X5" s="128"/>
      <c r="Y5" s="149"/>
    </row>
    <row r="6" spans="1:25" s="141" customFormat="1" x14ac:dyDescent="0.25">
      <c r="A6" s="132">
        <v>72002</v>
      </c>
      <c r="B6" s="132" t="s">
        <v>60</v>
      </c>
      <c r="C6" s="133">
        <f t="shared" si="1"/>
        <v>19865981.210000001</v>
      </c>
      <c r="D6" s="134"/>
      <c r="E6" s="135">
        <v>4369145</v>
      </c>
      <c r="F6" s="135">
        <v>136864</v>
      </c>
      <c r="G6" s="135"/>
      <c r="H6" s="136"/>
      <c r="I6" s="136"/>
      <c r="J6" s="136"/>
      <c r="K6" s="136"/>
      <c r="L6" s="135"/>
      <c r="M6" s="135"/>
      <c r="N6" s="135"/>
      <c r="O6" s="138"/>
      <c r="P6" s="150"/>
      <c r="Q6" s="139">
        <v>680443.21</v>
      </c>
      <c r="R6" s="134"/>
      <c r="S6" s="134"/>
      <c r="T6" s="135"/>
      <c r="U6" s="138">
        <v>67949</v>
      </c>
      <c r="V6" s="138"/>
      <c r="W6" s="138"/>
      <c r="X6" s="138"/>
      <c r="Y6" s="151">
        <v>14611580</v>
      </c>
    </row>
    <row r="7" spans="1:25" s="141" customFormat="1" x14ac:dyDescent="0.25">
      <c r="A7" s="132">
        <v>74561</v>
      </c>
      <c r="B7" s="132" t="s">
        <v>320</v>
      </c>
      <c r="C7" s="133">
        <f t="shared" si="1"/>
        <v>51547453</v>
      </c>
      <c r="D7" s="134"/>
      <c r="E7" s="135"/>
      <c r="F7" s="135"/>
      <c r="G7" s="135"/>
      <c r="H7" s="136"/>
      <c r="I7" s="136"/>
      <c r="J7" s="136"/>
      <c r="K7" s="136">
        <v>5444348</v>
      </c>
      <c r="L7" s="135">
        <v>46103105</v>
      </c>
      <c r="M7" s="135"/>
      <c r="N7" s="135"/>
      <c r="O7" s="138"/>
      <c r="P7" s="150"/>
      <c r="Q7" s="139"/>
      <c r="R7" s="134"/>
      <c r="S7" s="134"/>
      <c r="T7" s="135"/>
      <c r="U7" s="138"/>
      <c r="V7" s="138"/>
      <c r="W7" s="138"/>
      <c r="X7" s="138"/>
      <c r="Y7" s="151"/>
    </row>
    <row r="8" spans="1:25" s="141" customFormat="1" x14ac:dyDescent="0.25">
      <c r="A8" s="132">
        <v>76565</v>
      </c>
      <c r="B8" s="132" t="s">
        <v>322</v>
      </c>
      <c r="C8" s="133">
        <f t="shared" si="1"/>
        <v>196149929.66999999</v>
      </c>
      <c r="D8" s="134"/>
      <c r="E8" s="135"/>
      <c r="F8" s="135"/>
      <c r="G8" s="135"/>
      <c r="H8" s="136">
        <v>0</v>
      </c>
      <c r="I8" s="136">
        <v>4725324</v>
      </c>
      <c r="J8" s="136"/>
      <c r="K8" s="136"/>
      <c r="L8" s="135"/>
      <c r="M8" s="135"/>
      <c r="N8" s="135"/>
      <c r="O8" s="138"/>
      <c r="P8" s="150">
        <v>731052.67</v>
      </c>
      <c r="Q8" s="139"/>
      <c r="R8" s="134"/>
      <c r="S8" s="134">
        <v>190693553</v>
      </c>
      <c r="T8" s="135"/>
      <c r="U8" s="138"/>
      <c r="V8" s="138"/>
      <c r="W8" s="138"/>
      <c r="X8" s="138"/>
      <c r="Y8" s="151"/>
    </row>
    <row r="9" spans="1:25" s="141" customFormat="1" x14ac:dyDescent="0.25">
      <c r="A9" s="132">
        <v>73448</v>
      </c>
      <c r="B9" s="132" t="s">
        <v>323</v>
      </c>
      <c r="C9" s="133">
        <f t="shared" si="1"/>
        <v>207199447.15000001</v>
      </c>
      <c r="D9" s="134">
        <v>912600</v>
      </c>
      <c r="E9" s="135">
        <v>203962442</v>
      </c>
      <c r="F9" s="135"/>
      <c r="G9" s="135">
        <v>1379835</v>
      </c>
      <c r="H9" s="136"/>
      <c r="I9" s="136"/>
      <c r="J9" s="136"/>
      <c r="K9" s="136"/>
      <c r="L9" s="135"/>
      <c r="M9" s="135"/>
      <c r="N9" s="135"/>
      <c r="O9" s="138"/>
      <c r="P9" s="150">
        <v>1176599.1499999999</v>
      </c>
      <c r="Q9" s="139"/>
      <c r="R9" s="134"/>
      <c r="S9" s="134"/>
      <c r="T9" s="135">
        <v>-232029</v>
      </c>
      <c r="U9" s="138"/>
      <c r="V9" s="138"/>
      <c r="W9" s="138"/>
      <c r="X9" s="138"/>
      <c r="Y9" s="151"/>
    </row>
    <row r="10" spans="1:25" s="141" customFormat="1" x14ac:dyDescent="0.25">
      <c r="A10" s="132">
        <v>74437</v>
      </c>
      <c r="B10" s="132" t="s">
        <v>365</v>
      </c>
      <c r="C10" s="133">
        <f t="shared" si="1"/>
        <v>17030731.469999999</v>
      </c>
      <c r="D10" s="142"/>
      <c r="E10" s="135">
        <v>3582362</v>
      </c>
      <c r="F10" s="136">
        <v>177936</v>
      </c>
      <c r="G10" s="136"/>
      <c r="H10" s="135"/>
      <c r="I10" s="135"/>
      <c r="J10" s="135"/>
      <c r="K10" s="136"/>
      <c r="L10" s="135"/>
      <c r="M10" s="135"/>
      <c r="N10" s="135"/>
      <c r="O10" s="138"/>
      <c r="P10" s="150"/>
      <c r="Q10" s="139">
        <v>1621245.47</v>
      </c>
      <c r="R10" s="134"/>
      <c r="S10" s="134"/>
      <c r="T10" s="135"/>
      <c r="U10" s="138">
        <v>40094</v>
      </c>
      <c r="V10" s="138"/>
      <c r="W10" s="138"/>
      <c r="X10" s="138"/>
      <c r="Y10" s="151">
        <v>11609094</v>
      </c>
    </row>
    <row r="11" spans="1:25" s="141" customFormat="1" x14ac:dyDescent="0.25">
      <c r="A11" s="132">
        <v>72020</v>
      </c>
      <c r="B11" s="132" t="s">
        <v>118</v>
      </c>
      <c r="C11" s="133">
        <f t="shared" si="1"/>
        <v>14402531.109999999</v>
      </c>
      <c r="D11" s="134"/>
      <c r="E11" s="135">
        <v>6152518</v>
      </c>
      <c r="F11" s="135">
        <v>479601</v>
      </c>
      <c r="G11" s="135"/>
      <c r="H11" s="136"/>
      <c r="I11" s="136"/>
      <c r="J11" s="136"/>
      <c r="K11" s="136"/>
      <c r="L11" s="135"/>
      <c r="M11" s="135"/>
      <c r="N11" s="135"/>
      <c r="O11" s="138"/>
      <c r="P11" s="150"/>
      <c r="Q11" s="139">
        <v>110634.11</v>
      </c>
      <c r="R11" s="134"/>
      <c r="S11" s="134"/>
      <c r="T11" s="135"/>
      <c r="U11" s="138">
        <v>31187</v>
      </c>
      <c r="V11" s="138"/>
      <c r="W11" s="138"/>
      <c r="X11" s="138"/>
      <c r="Y11" s="151">
        <v>7628591</v>
      </c>
    </row>
    <row r="12" spans="1:25" s="141" customFormat="1" x14ac:dyDescent="0.25">
      <c r="A12" s="132">
        <v>72024</v>
      </c>
      <c r="B12" s="132" t="s">
        <v>325</v>
      </c>
      <c r="C12" s="133">
        <f t="shared" si="1"/>
        <v>3574033</v>
      </c>
      <c r="D12" s="134"/>
      <c r="E12" s="135">
        <v>3322617</v>
      </c>
      <c r="F12" s="135">
        <v>251416</v>
      </c>
      <c r="G12" s="135"/>
      <c r="H12" s="136"/>
      <c r="I12" s="136"/>
      <c r="J12" s="136"/>
      <c r="K12" s="136"/>
      <c r="L12" s="135"/>
      <c r="M12" s="135"/>
      <c r="N12" s="135"/>
      <c r="O12" s="138"/>
      <c r="P12" s="150"/>
      <c r="Q12" s="139"/>
      <c r="R12" s="134"/>
      <c r="S12" s="134"/>
      <c r="T12" s="135"/>
      <c r="U12" s="138"/>
      <c r="V12" s="138"/>
      <c r="W12" s="138"/>
      <c r="X12" s="138"/>
      <c r="Y12" s="151"/>
    </row>
    <row r="13" spans="1:25" s="141" customFormat="1" x14ac:dyDescent="0.25">
      <c r="A13" s="132">
        <v>70920</v>
      </c>
      <c r="B13" s="132" t="s">
        <v>326</v>
      </c>
      <c r="C13" s="133">
        <f t="shared" si="1"/>
        <v>1341201.8799999999</v>
      </c>
      <c r="D13" s="134"/>
      <c r="E13" s="135"/>
      <c r="F13" s="135"/>
      <c r="G13" s="135"/>
      <c r="H13" s="136"/>
      <c r="I13" s="136"/>
      <c r="J13" s="136"/>
      <c r="K13" s="136"/>
      <c r="L13" s="135"/>
      <c r="M13" s="135"/>
      <c r="N13" s="135"/>
      <c r="O13" s="138"/>
      <c r="P13" s="150"/>
      <c r="Q13" s="139"/>
      <c r="R13" s="134"/>
      <c r="S13" s="134"/>
      <c r="T13" s="135"/>
      <c r="U13" s="138"/>
      <c r="V13" s="138"/>
      <c r="W13" s="138">
        <v>1341201.8799999999</v>
      </c>
      <c r="X13" s="138"/>
      <c r="Y13" s="151"/>
    </row>
    <row r="14" spans="1:25" s="141" customFormat="1" x14ac:dyDescent="0.25">
      <c r="A14" s="132">
        <v>70941</v>
      </c>
      <c r="B14" s="132" t="s">
        <v>366</v>
      </c>
      <c r="C14" s="133">
        <f t="shared" si="1"/>
        <v>27559</v>
      </c>
      <c r="D14" s="134"/>
      <c r="E14" s="135"/>
      <c r="F14" s="135"/>
      <c r="G14" s="135"/>
      <c r="H14" s="136"/>
      <c r="I14" s="136"/>
      <c r="J14" s="136"/>
      <c r="K14" s="136"/>
      <c r="L14" s="135"/>
      <c r="M14" s="135"/>
      <c r="N14" s="135"/>
      <c r="O14" s="138"/>
      <c r="P14" s="150"/>
      <c r="Q14" s="139"/>
      <c r="R14" s="134"/>
      <c r="S14" s="134"/>
      <c r="T14" s="135"/>
      <c r="U14" s="138">
        <v>27559</v>
      </c>
      <c r="V14" s="138"/>
      <c r="W14" s="138"/>
      <c r="X14" s="138"/>
      <c r="Y14" s="151"/>
    </row>
    <row r="15" spans="1:25" s="141" customFormat="1" x14ac:dyDescent="0.25">
      <c r="A15" s="132">
        <v>72037</v>
      </c>
      <c r="B15" s="132" t="s">
        <v>330</v>
      </c>
      <c r="C15" s="133">
        <f t="shared" si="1"/>
        <v>62267916.240000002</v>
      </c>
      <c r="D15" s="142"/>
      <c r="E15" s="135"/>
      <c r="F15" s="136"/>
      <c r="G15" s="135"/>
      <c r="H15" s="135">
        <v>22440547</v>
      </c>
      <c r="I15" s="135">
        <v>1029488</v>
      </c>
      <c r="J15" s="135"/>
      <c r="K15" s="136"/>
      <c r="L15" s="135"/>
      <c r="M15" s="135"/>
      <c r="N15" s="135"/>
      <c r="O15" s="138"/>
      <c r="P15" s="150">
        <v>267037.19</v>
      </c>
      <c r="Q15" s="139"/>
      <c r="R15" s="152">
        <f>6213676.05+6946185</f>
        <v>13159861.050000001</v>
      </c>
      <c r="S15" s="152">
        <f>32347168-6976185</f>
        <v>25370983</v>
      </c>
      <c r="T15" s="135"/>
      <c r="U15" s="138"/>
      <c r="V15" s="138"/>
      <c r="W15" s="138"/>
      <c r="X15" s="138"/>
      <c r="Y15" s="151"/>
    </row>
    <row r="16" spans="1:25" s="141" customFormat="1" x14ac:dyDescent="0.25">
      <c r="A16" s="132">
        <v>73518</v>
      </c>
      <c r="B16" s="132" t="s">
        <v>332</v>
      </c>
      <c r="C16" s="133">
        <f t="shared" si="1"/>
        <v>302762</v>
      </c>
      <c r="D16" s="142"/>
      <c r="E16" s="135"/>
      <c r="F16" s="136"/>
      <c r="G16" s="135">
        <v>302762</v>
      </c>
      <c r="H16" s="135"/>
      <c r="I16" s="135"/>
      <c r="J16" s="135"/>
      <c r="K16" s="136"/>
      <c r="L16" s="135"/>
      <c r="M16" s="135"/>
      <c r="N16" s="135"/>
      <c r="O16" s="138"/>
      <c r="P16" s="150"/>
      <c r="Q16" s="139"/>
      <c r="R16" s="134"/>
      <c r="S16" s="134"/>
      <c r="T16" s="135"/>
      <c r="U16" s="138"/>
      <c r="V16" s="138"/>
      <c r="W16" s="138"/>
      <c r="X16" s="138"/>
      <c r="Y16" s="151"/>
    </row>
    <row r="17" spans="1:25" s="141" customFormat="1" x14ac:dyDescent="0.25">
      <c r="A17" s="132">
        <v>73138</v>
      </c>
      <c r="B17" s="132" t="s">
        <v>120</v>
      </c>
      <c r="C17" s="133">
        <f t="shared" si="1"/>
        <v>9348540.9000000004</v>
      </c>
      <c r="D17" s="142"/>
      <c r="E17" s="135">
        <v>9348540.9000000004</v>
      </c>
      <c r="F17" s="136"/>
      <c r="G17" s="135"/>
      <c r="H17" s="135"/>
      <c r="I17" s="135"/>
      <c r="J17" s="135"/>
      <c r="K17" s="136"/>
      <c r="L17" s="135"/>
      <c r="M17" s="135"/>
      <c r="N17" s="135"/>
      <c r="O17" s="138"/>
      <c r="P17" s="150"/>
      <c r="Q17" s="139"/>
      <c r="R17" s="134"/>
      <c r="S17" s="134"/>
      <c r="T17" s="135"/>
      <c r="U17" s="138"/>
      <c r="V17" s="138"/>
      <c r="W17" s="138"/>
      <c r="X17" s="138"/>
      <c r="Y17" s="151"/>
    </row>
    <row r="18" spans="1:25" s="141" customFormat="1" x14ac:dyDescent="0.25">
      <c r="A18" s="132">
        <v>72033</v>
      </c>
      <c r="B18" s="132" t="s">
        <v>110</v>
      </c>
      <c r="C18" s="133">
        <f t="shared" si="1"/>
        <v>18926</v>
      </c>
      <c r="D18" s="134"/>
      <c r="E18" s="135"/>
      <c r="F18" s="135"/>
      <c r="G18" s="135"/>
      <c r="H18" s="136"/>
      <c r="I18" s="136"/>
      <c r="J18" s="136"/>
      <c r="K18" s="136"/>
      <c r="L18" s="135"/>
      <c r="M18" s="135"/>
      <c r="N18" s="135"/>
      <c r="O18" s="138"/>
      <c r="P18" s="150"/>
      <c r="Q18" s="139"/>
      <c r="R18" s="134"/>
      <c r="S18" s="134"/>
      <c r="T18" s="135"/>
      <c r="U18" s="138">
        <v>18926</v>
      </c>
      <c r="V18" s="138"/>
      <c r="W18" s="138"/>
      <c r="X18" s="138"/>
      <c r="Y18" s="151"/>
    </row>
    <row r="19" spans="1:25" s="141" customFormat="1" x14ac:dyDescent="0.25">
      <c r="A19" s="132">
        <v>73009</v>
      </c>
      <c r="B19" s="132" t="s">
        <v>334</v>
      </c>
      <c r="C19" s="133">
        <f t="shared" si="1"/>
        <v>87788523.280000001</v>
      </c>
      <c r="D19" s="142"/>
      <c r="E19" s="135">
        <v>87937853</v>
      </c>
      <c r="F19" s="136"/>
      <c r="G19" s="135"/>
      <c r="H19" s="135"/>
      <c r="I19" s="135"/>
      <c r="J19" s="135"/>
      <c r="K19" s="136"/>
      <c r="L19" s="135"/>
      <c r="M19" s="135"/>
      <c r="N19" s="135"/>
      <c r="O19" s="138"/>
      <c r="P19" s="150"/>
      <c r="Q19" s="139">
        <v>33139.279999999999</v>
      </c>
      <c r="R19" s="134"/>
      <c r="S19" s="134"/>
      <c r="T19" s="135">
        <v>-182469</v>
      </c>
      <c r="U19" s="138"/>
      <c r="V19" s="138"/>
      <c r="W19" s="138"/>
      <c r="X19" s="138"/>
      <c r="Y19" s="151"/>
    </row>
    <row r="20" spans="1:25" s="141" customFormat="1" x14ac:dyDescent="0.25">
      <c r="A20" s="132">
        <v>72046</v>
      </c>
      <c r="B20" s="132" t="s">
        <v>336</v>
      </c>
      <c r="C20" s="133">
        <f t="shared" si="1"/>
        <v>32373172.98</v>
      </c>
      <c r="D20" s="134"/>
      <c r="E20" s="135">
        <v>5201374</v>
      </c>
      <c r="F20" s="135"/>
      <c r="G20" s="135"/>
      <c r="H20" s="136"/>
      <c r="I20" s="136"/>
      <c r="J20" s="136"/>
      <c r="K20" s="136"/>
      <c r="L20" s="135"/>
      <c r="M20" s="135"/>
      <c r="N20" s="135"/>
      <c r="O20" s="138"/>
      <c r="P20" s="150"/>
      <c r="Q20" s="139">
        <v>279571.38</v>
      </c>
      <c r="R20" s="134"/>
      <c r="S20" s="134">
        <v>26485238</v>
      </c>
      <c r="T20" s="135"/>
      <c r="U20" s="138">
        <v>49859</v>
      </c>
      <c r="V20" s="138">
        <v>357130.6</v>
      </c>
      <c r="W20" s="138"/>
      <c r="X20" s="138"/>
      <c r="Y20" s="151"/>
    </row>
    <row r="21" spans="1:25" s="141" customFormat="1" x14ac:dyDescent="0.25">
      <c r="A21" s="132">
        <v>76683</v>
      </c>
      <c r="B21" s="132" t="s">
        <v>121</v>
      </c>
      <c r="C21" s="133">
        <f t="shared" si="1"/>
        <v>3874047.55</v>
      </c>
      <c r="D21" s="134"/>
      <c r="E21" s="135">
        <v>3623160</v>
      </c>
      <c r="F21" s="135">
        <v>181512</v>
      </c>
      <c r="G21" s="135"/>
      <c r="H21" s="136"/>
      <c r="I21" s="136"/>
      <c r="J21" s="136"/>
      <c r="K21" s="136"/>
      <c r="L21" s="135"/>
      <c r="M21" s="135"/>
      <c r="N21" s="135"/>
      <c r="O21" s="138"/>
      <c r="P21" s="150"/>
      <c r="Q21" s="139">
        <v>69375.55</v>
      </c>
      <c r="R21" s="134"/>
      <c r="S21" s="134"/>
      <c r="T21" s="135"/>
      <c r="U21" s="138"/>
      <c r="V21" s="138"/>
      <c r="W21" s="138"/>
      <c r="X21" s="138"/>
      <c r="Y21" s="151"/>
    </row>
    <row r="22" spans="1:25" s="141" customFormat="1" x14ac:dyDescent="0.25">
      <c r="A22" s="132">
        <v>72041</v>
      </c>
      <c r="B22" s="132" t="s">
        <v>337</v>
      </c>
      <c r="C22" s="133">
        <f t="shared" si="1"/>
        <v>16690367.119999999</v>
      </c>
      <c r="D22" s="134"/>
      <c r="E22" s="135"/>
      <c r="F22" s="135"/>
      <c r="G22" s="135"/>
      <c r="H22" s="136"/>
      <c r="I22" s="136">
        <v>631324</v>
      </c>
      <c r="J22" s="136"/>
      <c r="K22" s="136"/>
      <c r="L22" s="135"/>
      <c r="M22" s="135"/>
      <c r="N22" s="135"/>
      <c r="O22" s="138"/>
      <c r="P22" s="150">
        <v>4996.12</v>
      </c>
      <c r="Q22" s="139"/>
      <c r="R22" s="134">
        <v>16054047</v>
      </c>
      <c r="S22" s="134"/>
      <c r="T22" s="135"/>
      <c r="U22" s="138"/>
      <c r="V22" s="138"/>
      <c r="W22" s="138"/>
      <c r="X22" s="138"/>
      <c r="Y22" s="151"/>
    </row>
    <row r="23" spans="1:25" s="141" customFormat="1" x14ac:dyDescent="0.25">
      <c r="A23" s="132">
        <v>72010</v>
      </c>
      <c r="B23" s="132" t="s">
        <v>367</v>
      </c>
      <c r="C23" s="133">
        <f t="shared" si="1"/>
        <v>9779125</v>
      </c>
      <c r="D23" s="142"/>
      <c r="E23" s="136"/>
      <c r="F23" s="136"/>
      <c r="G23" s="135"/>
      <c r="H23" s="135"/>
      <c r="I23" s="135"/>
      <c r="J23" s="135"/>
      <c r="K23" s="136"/>
      <c r="L23" s="135"/>
      <c r="M23" s="135">
        <v>9760110</v>
      </c>
      <c r="N23" s="135"/>
      <c r="O23" s="138"/>
      <c r="P23" s="150"/>
      <c r="Q23" s="139"/>
      <c r="R23" s="134"/>
      <c r="S23" s="134"/>
      <c r="T23" s="135"/>
      <c r="U23" s="138">
        <v>19015</v>
      </c>
      <c r="V23" s="138"/>
      <c r="W23" s="138"/>
      <c r="X23" s="138"/>
      <c r="Y23" s="151"/>
    </row>
    <row r="24" spans="1:25" s="141" customFormat="1" x14ac:dyDescent="0.25">
      <c r="A24" s="132">
        <v>73922</v>
      </c>
      <c r="B24" s="132" t="s">
        <v>64</v>
      </c>
      <c r="C24" s="133">
        <f t="shared" si="1"/>
        <v>50376148.450000003</v>
      </c>
      <c r="D24" s="142"/>
      <c r="E24" s="136"/>
      <c r="F24" s="136"/>
      <c r="G24" s="135"/>
      <c r="H24" s="135"/>
      <c r="I24" s="135">
        <v>1732159</v>
      </c>
      <c r="J24" s="135"/>
      <c r="K24" s="136"/>
      <c r="L24" s="135"/>
      <c r="M24" s="135"/>
      <c r="N24" s="135"/>
      <c r="O24" s="138"/>
      <c r="P24" s="150">
        <v>137420.75</v>
      </c>
      <c r="Q24" s="139"/>
      <c r="R24" s="134">
        <f>8651008-911070</f>
        <v>7739938</v>
      </c>
      <c r="S24" s="134">
        <v>40766630.700000003</v>
      </c>
      <c r="T24" s="135"/>
      <c r="U24" s="138"/>
      <c r="V24" s="138"/>
      <c r="W24" s="138"/>
      <c r="X24" s="138"/>
      <c r="Y24" s="151"/>
    </row>
    <row r="25" spans="1:25" s="141" customFormat="1" x14ac:dyDescent="0.25">
      <c r="A25" s="132">
        <v>70958</v>
      </c>
      <c r="B25" s="132" t="s">
        <v>368</v>
      </c>
      <c r="C25" s="133">
        <f t="shared" si="1"/>
        <v>23520</v>
      </c>
      <c r="D25" s="142"/>
      <c r="E25" s="136"/>
      <c r="F25" s="136"/>
      <c r="G25" s="135"/>
      <c r="H25" s="135"/>
      <c r="I25" s="135"/>
      <c r="J25" s="135"/>
      <c r="K25" s="136"/>
      <c r="L25" s="135"/>
      <c r="M25" s="135"/>
      <c r="N25" s="135"/>
      <c r="O25" s="138"/>
      <c r="P25" s="150"/>
      <c r="Q25" s="139"/>
      <c r="R25" s="134"/>
      <c r="S25" s="134"/>
      <c r="T25" s="135"/>
      <c r="U25" s="138">
        <v>23520</v>
      </c>
      <c r="V25" s="138"/>
      <c r="W25" s="138"/>
      <c r="X25" s="138"/>
      <c r="Y25" s="151"/>
    </row>
    <row r="26" spans="1:25" s="141" customFormat="1" x14ac:dyDescent="0.25">
      <c r="A26" s="132">
        <v>73771</v>
      </c>
      <c r="B26" s="132" t="s">
        <v>338</v>
      </c>
      <c r="C26" s="133">
        <f t="shared" si="1"/>
        <v>235177106.71000001</v>
      </c>
      <c r="D26" s="134"/>
      <c r="E26" s="135"/>
      <c r="F26" s="135"/>
      <c r="G26" s="135"/>
      <c r="H26" s="136"/>
      <c r="I26" s="136">
        <v>4253728</v>
      </c>
      <c r="J26" s="136"/>
      <c r="K26" s="136"/>
      <c r="L26" s="135"/>
      <c r="M26" s="135"/>
      <c r="N26" s="135"/>
      <c r="O26" s="138"/>
      <c r="P26" s="150">
        <v>1240105.29</v>
      </c>
      <c r="Q26" s="139"/>
      <c r="R26" s="152">
        <f>71182638.42+36067462</f>
        <v>107250100.42</v>
      </c>
      <c r="S26" s="152">
        <f>158500635-36067462</f>
        <v>122433173</v>
      </c>
      <c r="T26" s="135"/>
      <c r="U26" s="138"/>
      <c r="V26" s="138"/>
      <c r="W26" s="138"/>
      <c r="X26" s="138"/>
      <c r="Y26" s="151"/>
    </row>
    <row r="27" spans="1:25" s="141" customFormat="1" x14ac:dyDescent="0.25">
      <c r="A27" s="132">
        <v>70052</v>
      </c>
      <c r="B27" s="132" t="s">
        <v>113</v>
      </c>
      <c r="C27" s="133">
        <f t="shared" si="1"/>
        <v>8920630</v>
      </c>
      <c r="D27" s="134"/>
      <c r="E27" s="135">
        <v>8920630</v>
      </c>
      <c r="F27" s="135"/>
      <c r="G27" s="135"/>
      <c r="H27" s="136"/>
      <c r="I27" s="136"/>
      <c r="J27" s="136"/>
      <c r="K27" s="136"/>
      <c r="L27" s="135"/>
      <c r="M27" s="135"/>
      <c r="N27" s="135"/>
      <c r="O27" s="138"/>
      <c r="P27" s="150"/>
      <c r="Q27" s="139"/>
      <c r="R27" s="152"/>
      <c r="S27" s="152"/>
      <c r="T27" s="135"/>
      <c r="U27" s="138"/>
      <c r="V27" s="138"/>
      <c r="W27" s="138"/>
      <c r="X27" s="138"/>
      <c r="Y27" s="151"/>
    </row>
    <row r="28" spans="1:25" s="141" customFormat="1" x14ac:dyDescent="0.25">
      <c r="A28" s="132">
        <v>76708</v>
      </c>
      <c r="B28" s="132" t="s">
        <v>339</v>
      </c>
      <c r="C28" s="133">
        <f t="shared" si="1"/>
        <v>7804877</v>
      </c>
      <c r="D28" s="134"/>
      <c r="E28" s="135">
        <v>7804877</v>
      </c>
      <c r="F28" s="135"/>
      <c r="G28" s="135"/>
      <c r="H28" s="136"/>
      <c r="I28" s="136"/>
      <c r="J28" s="136"/>
      <c r="K28" s="136"/>
      <c r="L28" s="135"/>
      <c r="M28" s="135"/>
      <c r="N28" s="135"/>
      <c r="O28" s="138"/>
      <c r="P28" s="150"/>
      <c r="Q28" s="139"/>
      <c r="R28" s="134"/>
      <c r="S28" s="134"/>
      <c r="T28" s="135"/>
      <c r="U28" s="138"/>
      <c r="V28" s="138"/>
      <c r="W28" s="138"/>
      <c r="X28" s="138"/>
      <c r="Y28" s="151"/>
    </row>
    <row r="29" spans="1:25" s="141" customFormat="1" x14ac:dyDescent="0.25">
      <c r="A29" s="132">
        <v>72026</v>
      </c>
      <c r="B29" s="132" t="s">
        <v>124</v>
      </c>
      <c r="C29" s="133">
        <f t="shared" si="1"/>
        <v>279230.62</v>
      </c>
      <c r="D29" s="134"/>
      <c r="E29" s="135"/>
      <c r="F29" s="135"/>
      <c r="G29" s="135"/>
      <c r="H29" s="136"/>
      <c r="I29" s="136"/>
      <c r="J29" s="136"/>
      <c r="K29" s="136"/>
      <c r="L29" s="135"/>
      <c r="M29" s="135"/>
      <c r="N29" s="135"/>
      <c r="O29" s="138"/>
      <c r="P29" s="150"/>
      <c r="Q29" s="139">
        <v>232998.62</v>
      </c>
      <c r="R29" s="134"/>
      <c r="S29" s="134"/>
      <c r="T29" s="135"/>
      <c r="U29" s="138">
        <v>46232</v>
      </c>
      <c r="V29" s="138"/>
      <c r="W29" s="138"/>
      <c r="X29" s="138"/>
      <c r="Y29" s="151"/>
    </row>
    <row r="30" spans="1:25" s="141" customFormat="1" x14ac:dyDescent="0.25">
      <c r="A30" s="132">
        <v>76562</v>
      </c>
      <c r="B30" s="132" t="s">
        <v>125</v>
      </c>
      <c r="C30" s="133">
        <f t="shared" si="1"/>
        <v>11937198</v>
      </c>
      <c r="D30" s="134"/>
      <c r="E30" s="135">
        <v>11937198</v>
      </c>
      <c r="F30" s="135"/>
      <c r="G30" s="135"/>
      <c r="H30" s="136"/>
      <c r="I30" s="136"/>
      <c r="J30" s="136"/>
      <c r="K30" s="136"/>
      <c r="L30" s="135"/>
      <c r="M30" s="135"/>
      <c r="N30" s="135"/>
      <c r="O30" s="138"/>
      <c r="P30" s="150"/>
      <c r="Q30" s="139"/>
      <c r="R30" s="134"/>
      <c r="S30" s="134"/>
      <c r="T30" s="135"/>
      <c r="U30" s="138"/>
      <c r="V30" s="138"/>
      <c r="W30" s="138"/>
      <c r="X30" s="138"/>
      <c r="Y30" s="151"/>
    </row>
    <row r="31" spans="1:25" s="141" customFormat="1" x14ac:dyDescent="0.25">
      <c r="A31" s="132">
        <v>170011</v>
      </c>
      <c r="B31" s="132" t="s">
        <v>228</v>
      </c>
      <c r="C31" s="133">
        <f t="shared" si="1"/>
        <v>7247022.8099999996</v>
      </c>
      <c r="D31" s="134"/>
      <c r="E31" s="135"/>
      <c r="F31" s="135"/>
      <c r="G31" s="135"/>
      <c r="H31" s="136"/>
      <c r="I31" s="136"/>
      <c r="J31" s="136"/>
      <c r="K31" s="136"/>
      <c r="L31" s="135"/>
      <c r="M31" s="135"/>
      <c r="N31" s="135"/>
      <c r="O31" s="138"/>
      <c r="P31" s="150"/>
      <c r="Q31" s="139"/>
      <c r="R31" s="134"/>
      <c r="S31" s="134"/>
      <c r="T31" s="135"/>
      <c r="U31" s="138"/>
      <c r="V31" s="138"/>
      <c r="W31" s="138">
        <v>7247022.8099999996</v>
      </c>
      <c r="X31" s="138"/>
      <c r="Y31" s="151"/>
    </row>
    <row r="32" spans="1:25" s="141" customFormat="1" x14ac:dyDescent="0.25">
      <c r="A32" s="132">
        <v>73035</v>
      </c>
      <c r="B32" s="132" t="s">
        <v>341</v>
      </c>
      <c r="C32" s="133">
        <f t="shared" si="1"/>
        <v>52629413.239999995</v>
      </c>
      <c r="D32" s="134"/>
      <c r="E32" s="135">
        <v>17717961.66</v>
      </c>
      <c r="F32" s="135">
        <v>825183</v>
      </c>
      <c r="G32" s="135">
        <v>633255</v>
      </c>
      <c r="H32" s="136"/>
      <c r="I32" s="136"/>
      <c r="J32" s="136"/>
      <c r="K32" s="136"/>
      <c r="L32" s="135"/>
      <c r="M32" s="135"/>
      <c r="N32" s="135"/>
      <c r="O32" s="138"/>
      <c r="P32" s="150">
        <v>2226510.9500000002</v>
      </c>
      <c r="Q32" s="139">
        <v>2833589.63</v>
      </c>
      <c r="R32" s="134"/>
      <c r="S32" s="134"/>
      <c r="T32" s="135"/>
      <c r="U32" s="138">
        <v>134183</v>
      </c>
      <c r="V32" s="138"/>
      <c r="W32" s="138"/>
      <c r="X32" s="138"/>
      <c r="Y32" s="151">
        <v>28258730</v>
      </c>
    </row>
    <row r="33" spans="1:25" s="141" customFormat="1" x14ac:dyDescent="0.25">
      <c r="A33" s="132">
        <v>74461</v>
      </c>
      <c r="B33" s="132" t="s">
        <v>342</v>
      </c>
      <c r="C33" s="133">
        <f t="shared" si="1"/>
        <v>12068657</v>
      </c>
      <c r="D33" s="134"/>
      <c r="E33" s="135">
        <v>4879761</v>
      </c>
      <c r="F33" s="135">
        <v>69430</v>
      </c>
      <c r="G33" s="135"/>
      <c r="H33" s="136"/>
      <c r="I33" s="136"/>
      <c r="J33" s="136"/>
      <c r="K33" s="136"/>
      <c r="L33" s="135"/>
      <c r="M33" s="135"/>
      <c r="N33" s="135"/>
      <c r="O33" s="138"/>
      <c r="P33" s="150"/>
      <c r="Q33" s="139"/>
      <c r="R33" s="134"/>
      <c r="S33" s="134"/>
      <c r="T33" s="135"/>
      <c r="U33" s="138">
        <v>12274</v>
      </c>
      <c r="V33" s="138"/>
      <c r="W33" s="138"/>
      <c r="X33" s="138"/>
      <c r="Y33" s="151">
        <v>7107192</v>
      </c>
    </row>
    <row r="34" spans="1:25" s="141" customFormat="1" x14ac:dyDescent="0.25">
      <c r="A34" s="132">
        <v>70079</v>
      </c>
      <c r="B34" s="132" t="s">
        <v>343</v>
      </c>
      <c r="C34" s="133">
        <f t="shared" si="1"/>
        <v>16555055.789999999</v>
      </c>
      <c r="D34" s="134"/>
      <c r="E34" s="135">
        <v>6819461.96</v>
      </c>
      <c r="F34" s="135">
        <v>110803</v>
      </c>
      <c r="G34" s="135"/>
      <c r="H34" s="136"/>
      <c r="I34" s="136"/>
      <c r="J34" s="136"/>
      <c r="K34" s="136"/>
      <c r="L34" s="135"/>
      <c r="M34" s="135"/>
      <c r="N34" s="135"/>
      <c r="O34" s="138"/>
      <c r="P34" s="150"/>
      <c r="Q34" s="139">
        <v>362089.83</v>
      </c>
      <c r="R34" s="134"/>
      <c r="S34" s="134"/>
      <c r="T34" s="135"/>
      <c r="U34" s="138">
        <v>26147</v>
      </c>
      <c r="V34" s="138"/>
      <c r="W34" s="138"/>
      <c r="X34" s="138"/>
      <c r="Y34" s="151">
        <v>9236554</v>
      </c>
    </row>
    <row r="35" spans="1:25" s="141" customFormat="1" x14ac:dyDescent="0.25">
      <c r="A35" s="132">
        <v>70438</v>
      </c>
      <c r="B35" s="132" t="s">
        <v>66</v>
      </c>
      <c r="C35" s="133">
        <f t="shared" si="1"/>
        <v>13820686.27</v>
      </c>
      <c r="D35" s="134"/>
      <c r="E35" s="135">
        <v>5772146.8799999999</v>
      </c>
      <c r="F35" s="135">
        <v>51481</v>
      </c>
      <c r="G35" s="135">
        <v>68414</v>
      </c>
      <c r="H35" s="136"/>
      <c r="I35" s="136"/>
      <c r="J35" s="136"/>
      <c r="K35" s="136"/>
      <c r="L35" s="135"/>
      <c r="M35" s="135"/>
      <c r="N35" s="135"/>
      <c r="O35" s="138"/>
      <c r="P35" s="150">
        <v>31180.39</v>
      </c>
      <c r="Q35" s="139"/>
      <c r="R35" s="134"/>
      <c r="S35" s="134"/>
      <c r="T35" s="135"/>
      <c r="U35" s="138">
        <v>26270</v>
      </c>
      <c r="V35" s="138"/>
      <c r="W35" s="138"/>
      <c r="X35" s="138"/>
      <c r="Y35" s="151">
        <v>7871194</v>
      </c>
    </row>
    <row r="36" spans="1:25" s="141" customFormat="1" x14ac:dyDescent="0.25">
      <c r="A36" s="132">
        <v>72044</v>
      </c>
      <c r="B36" s="132" t="s">
        <v>128</v>
      </c>
      <c r="C36" s="133">
        <f t="shared" si="1"/>
        <v>7565794</v>
      </c>
      <c r="D36" s="134"/>
      <c r="E36" s="135">
        <v>7565794</v>
      </c>
      <c r="F36" s="135"/>
      <c r="G36" s="135"/>
      <c r="H36" s="136"/>
      <c r="I36" s="136"/>
      <c r="J36" s="136"/>
      <c r="K36" s="136"/>
      <c r="L36" s="135"/>
      <c r="M36" s="135"/>
      <c r="N36" s="135"/>
      <c r="O36" s="138"/>
      <c r="P36" s="150"/>
      <c r="Q36" s="139"/>
      <c r="R36" s="134"/>
      <c r="S36" s="134"/>
      <c r="T36" s="135"/>
      <c r="U36" s="138"/>
      <c r="V36" s="138"/>
      <c r="W36" s="138"/>
      <c r="X36" s="138"/>
      <c r="Y36" s="151"/>
    </row>
    <row r="37" spans="1:25" s="141" customFormat="1" x14ac:dyDescent="0.25">
      <c r="A37" s="132">
        <v>72016</v>
      </c>
      <c r="B37" s="132" t="s">
        <v>67</v>
      </c>
      <c r="C37" s="133">
        <f t="shared" ref="C37:C55" si="2">SUM(D37:Y37)</f>
        <v>94508620.709999993</v>
      </c>
      <c r="D37" s="134"/>
      <c r="E37" s="135">
        <v>69312026</v>
      </c>
      <c r="F37" s="135"/>
      <c r="G37" s="135">
        <v>1116435</v>
      </c>
      <c r="H37" s="136"/>
      <c r="I37" s="136"/>
      <c r="J37" s="136"/>
      <c r="K37" s="136"/>
      <c r="L37" s="135"/>
      <c r="M37" s="135"/>
      <c r="N37" s="135"/>
      <c r="O37" s="138">
        <v>23498220</v>
      </c>
      <c r="P37" s="150"/>
      <c r="Q37" s="139">
        <v>581939.71</v>
      </c>
      <c r="R37" s="134"/>
      <c r="S37" s="134"/>
      <c r="T37" s="135"/>
      <c r="U37" s="138"/>
      <c r="V37" s="138"/>
      <c r="W37" s="138"/>
      <c r="X37" s="138"/>
      <c r="Y37" s="151"/>
    </row>
    <row r="38" spans="1:25" s="141" customFormat="1" x14ac:dyDescent="0.25">
      <c r="A38" s="132">
        <v>73010</v>
      </c>
      <c r="B38" s="132" t="s">
        <v>344</v>
      </c>
      <c r="C38" s="133">
        <f t="shared" si="2"/>
        <v>15022837.609999999</v>
      </c>
      <c r="D38" s="134">
        <v>811796</v>
      </c>
      <c r="E38" s="135">
        <v>3535739</v>
      </c>
      <c r="F38" s="135">
        <v>68933</v>
      </c>
      <c r="G38" s="135"/>
      <c r="H38" s="136"/>
      <c r="I38" s="136"/>
      <c r="J38" s="136"/>
      <c r="K38" s="136"/>
      <c r="L38" s="135"/>
      <c r="M38" s="135"/>
      <c r="N38" s="135"/>
      <c r="O38" s="138"/>
      <c r="P38" s="150">
        <v>82547.61</v>
      </c>
      <c r="Q38" s="139"/>
      <c r="R38" s="134"/>
      <c r="S38" s="134"/>
      <c r="T38" s="135"/>
      <c r="U38" s="138">
        <v>93533</v>
      </c>
      <c r="V38" s="138"/>
      <c r="W38" s="138"/>
      <c r="X38" s="138"/>
      <c r="Y38" s="151">
        <v>10430289</v>
      </c>
    </row>
    <row r="39" spans="1:25" s="141" customFormat="1" x14ac:dyDescent="0.25">
      <c r="A39" s="132">
        <v>76167</v>
      </c>
      <c r="B39" s="132" t="s">
        <v>345</v>
      </c>
      <c r="C39" s="133">
        <f t="shared" si="2"/>
        <v>232088.94</v>
      </c>
      <c r="D39" s="134"/>
      <c r="E39" s="135"/>
      <c r="F39" s="135"/>
      <c r="G39" s="135"/>
      <c r="H39" s="136"/>
      <c r="I39" s="136"/>
      <c r="J39" s="136"/>
      <c r="K39" s="136"/>
      <c r="L39" s="135"/>
      <c r="M39" s="135"/>
      <c r="N39" s="135"/>
      <c r="O39" s="138"/>
      <c r="P39" s="150"/>
      <c r="Q39" s="139"/>
      <c r="R39" s="134"/>
      <c r="S39" s="134"/>
      <c r="T39" s="135"/>
      <c r="U39" s="138"/>
      <c r="V39" s="138"/>
      <c r="W39" s="138">
        <v>232088.94</v>
      </c>
      <c r="X39" s="138"/>
      <c r="Y39" s="151"/>
    </row>
    <row r="40" spans="1:25" s="141" customFormat="1" x14ac:dyDescent="0.25">
      <c r="A40" s="132">
        <v>76606</v>
      </c>
      <c r="B40" s="132" t="s">
        <v>347</v>
      </c>
      <c r="C40" s="133">
        <f t="shared" si="2"/>
        <v>2086255</v>
      </c>
      <c r="D40" s="134">
        <v>245624</v>
      </c>
      <c r="E40" s="135"/>
      <c r="F40" s="135"/>
      <c r="G40" s="135"/>
      <c r="H40" s="136"/>
      <c r="I40" s="136"/>
      <c r="J40" s="136"/>
      <c r="K40" s="136"/>
      <c r="L40" s="135"/>
      <c r="M40" s="135"/>
      <c r="N40" s="135"/>
      <c r="O40" s="138"/>
      <c r="P40" s="150"/>
      <c r="Q40" s="139"/>
      <c r="R40" s="134"/>
      <c r="S40" s="134"/>
      <c r="T40" s="135"/>
      <c r="U40" s="138">
        <v>17239</v>
      </c>
      <c r="V40" s="138"/>
      <c r="W40" s="138"/>
      <c r="X40" s="138">
        <v>1823392</v>
      </c>
      <c r="Y40" s="151"/>
    </row>
    <row r="41" spans="1:25" s="141" customFormat="1" x14ac:dyDescent="0.25">
      <c r="A41" s="132">
        <v>170003</v>
      </c>
      <c r="B41" s="132" t="s">
        <v>100</v>
      </c>
      <c r="C41" s="133">
        <f t="shared" si="2"/>
        <v>432</v>
      </c>
      <c r="D41" s="134"/>
      <c r="E41" s="135"/>
      <c r="F41" s="135"/>
      <c r="G41" s="135"/>
      <c r="H41" s="136"/>
      <c r="I41" s="136"/>
      <c r="J41" s="136"/>
      <c r="K41" s="136"/>
      <c r="L41" s="135"/>
      <c r="M41" s="135"/>
      <c r="N41" s="135"/>
      <c r="O41" s="138"/>
      <c r="P41" s="150"/>
      <c r="Q41" s="139"/>
      <c r="R41" s="134"/>
      <c r="S41" s="134"/>
      <c r="T41" s="135"/>
      <c r="U41" s="138">
        <v>432</v>
      </c>
      <c r="V41" s="138"/>
      <c r="W41" s="138"/>
      <c r="X41" s="138"/>
      <c r="Y41" s="151"/>
    </row>
    <row r="42" spans="1:25" s="141" customFormat="1" x14ac:dyDescent="0.25">
      <c r="A42" s="132">
        <v>72031</v>
      </c>
      <c r="B42" s="132" t="s">
        <v>369</v>
      </c>
      <c r="C42" s="133">
        <f t="shared" si="2"/>
        <v>286821.15999999997</v>
      </c>
      <c r="D42" s="134"/>
      <c r="E42" s="135"/>
      <c r="F42" s="135"/>
      <c r="G42" s="135"/>
      <c r="H42" s="136"/>
      <c r="I42" s="136"/>
      <c r="J42" s="136"/>
      <c r="K42" s="136"/>
      <c r="L42" s="135"/>
      <c r="M42" s="135"/>
      <c r="N42" s="135"/>
      <c r="O42" s="138"/>
      <c r="P42" s="150"/>
      <c r="Q42" s="139">
        <v>286821.15999999997</v>
      </c>
      <c r="R42" s="134"/>
      <c r="S42" s="134"/>
      <c r="T42" s="135"/>
      <c r="U42" s="138"/>
      <c r="V42" s="138"/>
      <c r="W42" s="138"/>
      <c r="X42" s="138"/>
      <c r="Y42" s="151"/>
    </row>
    <row r="43" spans="1:25" s="141" customFormat="1" x14ac:dyDescent="0.25">
      <c r="A43" s="132">
        <v>73957</v>
      </c>
      <c r="B43" s="132" t="s">
        <v>370</v>
      </c>
      <c r="C43" s="133">
        <f t="shared" si="2"/>
        <v>19258618.960000001</v>
      </c>
      <c r="D43" s="134"/>
      <c r="E43" s="135">
        <v>19037884</v>
      </c>
      <c r="F43" s="135"/>
      <c r="G43" s="135"/>
      <c r="H43" s="136"/>
      <c r="I43" s="136"/>
      <c r="J43" s="136"/>
      <c r="K43" s="136"/>
      <c r="L43" s="135"/>
      <c r="M43" s="135"/>
      <c r="N43" s="135"/>
      <c r="O43" s="138"/>
      <c r="P43" s="150"/>
      <c r="Q43" s="139">
        <v>220734.96</v>
      </c>
      <c r="R43" s="134"/>
      <c r="S43" s="134"/>
      <c r="T43" s="135"/>
      <c r="U43" s="138"/>
      <c r="V43" s="138"/>
      <c r="W43" s="138"/>
      <c r="X43" s="138"/>
      <c r="Y43" s="151"/>
    </row>
    <row r="44" spans="1:25" s="141" customFormat="1" x14ac:dyDescent="0.25">
      <c r="A44" s="132">
        <v>72025</v>
      </c>
      <c r="B44" s="132" t="s">
        <v>371</v>
      </c>
      <c r="C44" s="133">
        <f t="shared" si="2"/>
        <v>126570.03</v>
      </c>
      <c r="D44" s="134"/>
      <c r="E44" s="135"/>
      <c r="F44" s="135"/>
      <c r="G44" s="135"/>
      <c r="H44" s="136"/>
      <c r="I44" s="136"/>
      <c r="J44" s="136"/>
      <c r="K44" s="135"/>
      <c r="L44" s="135"/>
      <c r="M44" s="135"/>
      <c r="N44" s="135"/>
      <c r="O44" s="138"/>
      <c r="P44" s="150"/>
      <c r="Q44" s="139">
        <v>126570.03</v>
      </c>
      <c r="R44" s="134"/>
      <c r="S44" s="134"/>
      <c r="T44" s="135"/>
      <c r="U44" s="138"/>
      <c r="V44" s="138"/>
      <c r="W44" s="138"/>
      <c r="X44" s="138"/>
      <c r="Y44" s="151"/>
    </row>
    <row r="45" spans="1:25" s="141" customFormat="1" x14ac:dyDescent="0.25">
      <c r="A45" s="132">
        <v>70024</v>
      </c>
      <c r="B45" s="132" t="s">
        <v>133</v>
      </c>
      <c r="C45" s="133">
        <f t="shared" si="2"/>
        <v>5011727</v>
      </c>
      <c r="D45" s="134">
        <v>105188</v>
      </c>
      <c r="E45" s="135">
        <v>4906539</v>
      </c>
      <c r="F45" s="136"/>
      <c r="G45" s="135"/>
      <c r="H45" s="135"/>
      <c r="I45" s="135"/>
      <c r="J45" s="135"/>
      <c r="K45" s="136"/>
      <c r="L45" s="135"/>
      <c r="M45" s="135"/>
      <c r="N45" s="135"/>
      <c r="O45" s="138"/>
      <c r="P45" s="150"/>
      <c r="Q45" s="139"/>
      <c r="R45" s="134"/>
      <c r="S45" s="134"/>
      <c r="T45" s="135"/>
      <c r="U45" s="138"/>
      <c r="V45" s="138"/>
      <c r="W45" s="138"/>
      <c r="X45" s="138"/>
      <c r="Y45" s="151"/>
    </row>
    <row r="46" spans="1:25" s="141" customFormat="1" x14ac:dyDescent="0.25">
      <c r="A46" s="132">
        <v>72027</v>
      </c>
      <c r="B46" s="132" t="s">
        <v>134</v>
      </c>
      <c r="C46" s="133">
        <f t="shared" si="2"/>
        <v>13834693</v>
      </c>
      <c r="D46" s="142"/>
      <c r="E46" s="136"/>
      <c r="F46" s="136"/>
      <c r="G46" s="135"/>
      <c r="H46" s="135"/>
      <c r="I46" s="135"/>
      <c r="J46" s="135"/>
      <c r="K46" s="136"/>
      <c r="L46" s="135"/>
      <c r="M46" s="135">
        <v>13782928</v>
      </c>
      <c r="N46" s="135"/>
      <c r="O46" s="138"/>
      <c r="P46" s="150"/>
      <c r="Q46" s="139"/>
      <c r="R46" s="134"/>
      <c r="S46" s="134"/>
      <c r="T46" s="135"/>
      <c r="U46" s="138">
        <v>51765</v>
      </c>
      <c r="V46" s="138"/>
      <c r="W46" s="138"/>
      <c r="X46" s="138"/>
      <c r="Y46" s="151"/>
    </row>
    <row r="47" spans="1:25" s="141" customFormat="1" x14ac:dyDescent="0.25">
      <c r="A47" s="132">
        <v>76498</v>
      </c>
      <c r="B47" s="132" t="s">
        <v>350</v>
      </c>
      <c r="C47" s="133">
        <f t="shared" si="2"/>
        <v>13686406.76</v>
      </c>
      <c r="D47" s="134">
        <v>815064</v>
      </c>
      <c r="E47" s="135">
        <v>2438304</v>
      </c>
      <c r="F47" s="135">
        <v>140417</v>
      </c>
      <c r="G47" s="135"/>
      <c r="H47" s="136"/>
      <c r="I47" s="136"/>
      <c r="J47" s="136"/>
      <c r="K47" s="136"/>
      <c r="L47" s="135"/>
      <c r="M47" s="135"/>
      <c r="N47" s="135"/>
      <c r="O47" s="138"/>
      <c r="P47" s="150"/>
      <c r="Q47" s="139">
        <v>2052606.76</v>
      </c>
      <c r="R47" s="134"/>
      <c r="S47" s="134"/>
      <c r="T47" s="135"/>
      <c r="U47" s="138">
        <v>75217</v>
      </c>
      <c r="V47" s="138"/>
      <c r="W47" s="138"/>
      <c r="X47" s="138"/>
      <c r="Y47" s="151">
        <v>8164798</v>
      </c>
    </row>
    <row r="48" spans="1:25" s="141" customFormat="1" x14ac:dyDescent="0.25">
      <c r="A48" s="132">
        <v>72047</v>
      </c>
      <c r="B48" s="132" t="s">
        <v>351</v>
      </c>
      <c r="C48" s="133">
        <f t="shared" si="2"/>
        <v>80678602.769999996</v>
      </c>
      <c r="D48" s="142"/>
      <c r="E48" s="135">
        <v>80082300</v>
      </c>
      <c r="F48" s="136"/>
      <c r="G48" s="135">
        <v>399166</v>
      </c>
      <c r="H48" s="135"/>
      <c r="I48" s="135"/>
      <c r="J48" s="135"/>
      <c r="K48" s="136"/>
      <c r="L48" s="135"/>
      <c r="M48" s="135"/>
      <c r="N48" s="135"/>
      <c r="O48" s="138"/>
      <c r="P48" s="150">
        <v>99833.44</v>
      </c>
      <c r="Q48" s="139">
        <v>97303.33</v>
      </c>
      <c r="R48" s="134"/>
      <c r="S48" s="134"/>
      <c r="T48" s="135"/>
      <c r="U48" s="138"/>
      <c r="V48" s="138"/>
      <c r="W48" s="138"/>
      <c r="X48" s="138"/>
      <c r="Y48" s="151"/>
    </row>
    <row r="49" spans="1:25" s="141" customFormat="1" x14ac:dyDescent="0.25">
      <c r="A49" s="132">
        <v>76379</v>
      </c>
      <c r="B49" s="132" t="s">
        <v>70</v>
      </c>
      <c r="C49" s="133">
        <f t="shared" si="2"/>
        <v>31322977.490000002</v>
      </c>
      <c r="D49" s="134">
        <v>695500</v>
      </c>
      <c r="E49" s="135">
        <v>8912030</v>
      </c>
      <c r="F49" s="135">
        <v>1449299</v>
      </c>
      <c r="G49" s="135">
        <v>665481</v>
      </c>
      <c r="H49" s="136"/>
      <c r="I49" s="136"/>
      <c r="J49" s="136"/>
      <c r="K49" s="136"/>
      <c r="L49" s="135"/>
      <c r="M49" s="135"/>
      <c r="N49" s="135"/>
      <c r="O49" s="138"/>
      <c r="P49" s="150">
        <v>2643992.08</v>
      </c>
      <c r="Q49" s="139">
        <v>817282.41</v>
      </c>
      <c r="R49" s="134"/>
      <c r="S49" s="134"/>
      <c r="T49" s="135"/>
      <c r="U49" s="138">
        <v>84248</v>
      </c>
      <c r="V49" s="138"/>
      <c r="W49" s="138"/>
      <c r="X49" s="138"/>
      <c r="Y49" s="151">
        <v>16055145</v>
      </c>
    </row>
    <row r="50" spans="1:25" s="141" customFormat="1" x14ac:dyDescent="0.25">
      <c r="A50" s="132">
        <v>72042</v>
      </c>
      <c r="B50" s="132" t="s">
        <v>352</v>
      </c>
      <c r="C50" s="133">
        <f t="shared" si="2"/>
        <v>46971385.479999997</v>
      </c>
      <c r="D50" s="134"/>
      <c r="E50" s="135"/>
      <c r="F50" s="135"/>
      <c r="G50" s="135"/>
      <c r="H50" s="136"/>
      <c r="I50" s="136">
        <v>952756</v>
      </c>
      <c r="J50" s="136"/>
      <c r="K50" s="136"/>
      <c r="L50" s="135"/>
      <c r="M50" s="135"/>
      <c r="N50" s="135"/>
      <c r="O50" s="138"/>
      <c r="P50" s="150">
        <v>65288.480000000003</v>
      </c>
      <c r="Q50" s="139"/>
      <c r="R50" s="134"/>
      <c r="S50" s="134">
        <v>45953341</v>
      </c>
      <c r="T50" s="135"/>
      <c r="U50" s="138"/>
      <c r="V50" s="138"/>
      <c r="W50" s="138"/>
      <c r="X50" s="138"/>
      <c r="Y50" s="151"/>
    </row>
    <row r="51" spans="1:25" s="141" customFormat="1" x14ac:dyDescent="0.25">
      <c r="A51" s="132">
        <v>73372</v>
      </c>
      <c r="B51" s="132" t="s">
        <v>184</v>
      </c>
      <c r="C51" s="133">
        <f t="shared" si="2"/>
        <v>150308</v>
      </c>
      <c r="D51" s="134"/>
      <c r="E51" s="135">
        <v>150308</v>
      </c>
      <c r="F51" s="135">
        <v>0</v>
      </c>
      <c r="G51" s="135"/>
      <c r="H51" s="136"/>
      <c r="I51" s="136"/>
      <c r="J51" s="136"/>
      <c r="K51" s="136"/>
      <c r="L51" s="135"/>
      <c r="M51" s="135"/>
      <c r="N51" s="135"/>
      <c r="O51" s="138"/>
      <c r="P51" s="150"/>
      <c r="Q51" s="139"/>
      <c r="R51" s="134"/>
      <c r="S51" s="134"/>
      <c r="T51" s="135"/>
      <c r="U51" s="138"/>
      <c r="V51" s="138"/>
      <c r="W51" s="138"/>
      <c r="X51" s="138"/>
      <c r="Y51" s="151"/>
    </row>
    <row r="52" spans="1:25" s="141" customFormat="1" x14ac:dyDescent="0.25">
      <c r="A52" s="132">
        <v>73278</v>
      </c>
      <c r="B52" s="132" t="s">
        <v>354</v>
      </c>
      <c r="C52" s="133">
        <f t="shared" si="2"/>
        <v>46783708.75</v>
      </c>
      <c r="D52" s="134"/>
      <c r="E52" s="135"/>
      <c r="F52" s="135"/>
      <c r="G52" s="135">
        <v>434652</v>
      </c>
      <c r="H52" s="136"/>
      <c r="I52" s="136"/>
      <c r="J52" s="136"/>
      <c r="K52" s="136"/>
      <c r="L52" s="135"/>
      <c r="M52" s="135">
        <v>39140072</v>
      </c>
      <c r="N52" s="135">
        <v>7060008</v>
      </c>
      <c r="O52" s="138"/>
      <c r="P52" s="150"/>
      <c r="Q52" s="139">
        <v>148976.75</v>
      </c>
      <c r="R52" s="134"/>
      <c r="S52" s="134"/>
      <c r="T52" s="135"/>
      <c r="U52" s="138"/>
      <c r="V52" s="138"/>
      <c r="W52" s="138"/>
      <c r="X52" s="138"/>
      <c r="Y52" s="151"/>
    </row>
    <row r="53" spans="1:25" s="141" customFormat="1" x14ac:dyDescent="0.25">
      <c r="A53" s="132">
        <v>74757</v>
      </c>
      <c r="B53" s="132" t="s">
        <v>372</v>
      </c>
      <c r="C53" s="133">
        <f t="shared" si="2"/>
        <v>5722630.29</v>
      </c>
      <c r="D53" s="134"/>
      <c r="E53" s="135">
        <v>3877819.67</v>
      </c>
      <c r="F53" s="135"/>
      <c r="G53" s="135"/>
      <c r="H53" s="136"/>
      <c r="I53" s="136"/>
      <c r="J53" s="136"/>
      <c r="K53" s="136"/>
      <c r="L53" s="135"/>
      <c r="M53" s="135"/>
      <c r="N53" s="135"/>
      <c r="O53" s="138"/>
      <c r="P53" s="150"/>
      <c r="Q53" s="139">
        <v>1844810.62</v>
      </c>
      <c r="R53" s="134"/>
      <c r="S53" s="134"/>
      <c r="T53" s="135"/>
      <c r="U53" s="138"/>
      <c r="V53" s="138"/>
      <c r="W53" s="138"/>
      <c r="X53" s="138"/>
      <c r="Y53" s="151"/>
    </row>
    <row r="54" spans="1:25" s="141" customFormat="1" x14ac:dyDescent="0.25">
      <c r="A54" s="132">
        <v>73456</v>
      </c>
      <c r="B54" s="132" t="s">
        <v>77</v>
      </c>
      <c r="C54" s="133">
        <f t="shared" si="2"/>
        <v>44124482.259999998</v>
      </c>
      <c r="D54" s="134">
        <v>946500</v>
      </c>
      <c r="E54" s="135">
        <v>41002048.140000001</v>
      </c>
      <c r="F54" s="135"/>
      <c r="G54" s="135"/>
      <c r="H54" s="136"/>
      <c r="I54" s="136"/>
      <c r="J54" s="136"/>
      <c r="K54" s="136"/>
      <c r="L54" s="135"/>
      <c r="M54" s="135"/>
      <c r="N54" s="135"/>
      <c r="O54" s="138"/>
      <c r="P54" s="150"/>
      <c r="Q54" s="139">
        <v>2068460.12</v>
      </c>
      <c r="R54" s="134"/>
      <c r="S54" s="134"/>
      <c r="T54" s="135"/>
      <c r="U54" s="138">
        <v>107474</v>
      </c>
      <c r="V54" s="138"/>
      <c r="W54" s="138"/>
      <c r="X54" s="138"/>
      <c r="Y54" s="151"/>
    </row>
    <row r="55" spans="1:25" s="141" customFormat="1" x14ac:dyDescent="0.25">
      <c r="A55" s="132">
        <v>76767</v>
      </c>
      <c r="B55" s="154" t="s">
        <v>356</v>
      </c>
      <c r="C55" s="133">
        <f t="shared" si="2"/>
        <v>5714268.9700000007</v>
      </c>
      <c r="D55" s="155">
        <v>184232</v>
      </c>
      <c r="E55" s="135">
        <v>3396947</v>
      </c>
      <c r="F55" s="135"/>
      <c r="G55" s="135"/>
      <c r="H55" s="135"/>
      <c r="I55" s="156"/>
      <c r="J55" s="156"/>
      <c r="K55" s="156"/>
      <c r="L55" s="135"/>
      <c r="M55" s="152"/>
      <c r="N55" s="135"/>
      <c r="O55" s="138"/>
      <c r="P55" s="150"/>
      <c r="Q55" s="139">
        <v>2118510.9700000002</v>
      </c>
      <c r="R55" s="134"/>
      <c r="S55" s="134"/>
      <c r="T55" s="135"/>
      <c r="U55" s="138">
        <v>14579</v>
      </c>
      <c r="V55" s="138"/>
      <c r="W55" s="138"/>
      <c r="X55" s="138"/>
      <c r="Y55" s="139"/>
    </row>
    <row r="56" spans="1:25" x14ac:dyDescent="0.25">
      <c r="C56" s="105" t="s">
        <v>31</v>
      </c>
      <c r="R56" s="157"/>
      <c r="S56" s="144"/>
      <c r="U56" s="144"/>
      <c r="V56" s="144"/>
      <c r="W56" s="144"/>
    </row>
    <row r="58" spans="1:25" s="141" customFormat="1" x14ac:dyDescent="0.25">
      <c r="A58" s="132">
        <v>76351</v>
      </c>
      <c r="B58" s="132" t="s">
        <v>327</v>
      </c>
      <c r="C58" s="133">
        <f t="shared" ref="C58:C65" si="3">SUM(D58:Y58)</f>
        <v>12453</v>
      </c>
      <c r="D58" s="134"/>
      <c r="E58" s="135"/>
      <c r="F58" s="135"/>
      <c r="G58" s="135"/>
      <c r="H58" s="136"/>
      <c r="I58" s="136"/>
      <c r="J58" s="136"/>
      <c r="K58" s="136"/>
      <c r="L58" s="135"/>
      <c r="M58" s="135"/>
      <c r="N58" s="135"/>
      <c r="O58" s="138"/>
      <c r="P58" s="150"/>
      <c r="Q58" s="139"/>
      <c r="R58" s="134"/>
      <c r="S58" s="134"/>
      <c r="T58" s="135"/>
      <c r="U58" s="138">
        <v>12453</v>
      </c>
      <c r="V58" s="138"/>
      <c r="W58" s="138"/>
      <c r="X58" s="138"/>
      <c r="Y58" s="151"/>
    </row>
    <row r="59" spans="1:25" s="141" customFormat="1" x14ac:dyDescent="0.25">
      <c r="A59" s="132">
        <v>74682</v>
      </c>
      <c r="B59" s="132" t="s">
        <v>328</v>
      </c>
      <c r="C59" s="133">
        <f t="shared" si="3"/>
        <v>396790</v>
      </c>
      <c r="D59" s="134"/>
      <c r="E59" s="135">
        <v>318224</v>
      </c>
      <c r="F59" s="135">
        <v>78566</v>
      </c>
      <c r="G59" s="135"/>
      <c r="H59" s="136"/>
      <c r="I59" s="136"/>
      <c r="J59" s="136"/>
      <c r="K59" s="136"/>
      <c r="L59" s="135"/>
      <c r="M59" s="135"/>
      <c r="N59" s="135"/>
      <c r="O59" s="138"/>
      <c r="P59" s="150"/>
      <c r="Q59" s="139"/>
      <c r="R59" s="134"/>
      <c r="S59" s="134"/>
      <c r="T59" s="135"/>
      <c r="U59" s="138"/>
      <c r="V59" s="138"/>
      <c r="W59" s="138"/>
      <c r="X59" s="138"/>
      <c r="Y59" s="151"/>
    </row>
    <row r="60" spans="1:25" s="141" customFormat="1" x14ac:dyDescent="0.25">
      <c r="A60" s="132">
        <v>72040</v>
      </c>
      <c r="B60" s="132" t="s">
        <v>329</v>
      </c>
      <c r="C60" s="133">
        <f t="shared" si="3"/>
        <v>656772</v>
      </c>
      <c r="D60" s="134"/>
      <c r="E60" s="135"/>
      <c r="F60" s="135"/>
      <c r="G60" s="135"/>
      <c r="H60" s="136">
        <v>0</v>
      </c>
      <c r="I60" s="136">
        <v>656772</v>
      </c>
      <c r="J60" s="136"/>
      <c r="K60" s="136"/>
      <c r="L60" s="135"/>
      <c r="M60" s="135"/>
      <c r="N60" s="135"/>
      <c r="O60" s="138"/>
      <c r="P60" s="150"/>
      <c r="Q60" s="139"/>
      <c r="R60" s="134"/>
      <c r="S60" s="134"/>
      <c r="T60" s="135"/>
      <c r="U60" s="138"/>
      <c r="V60" s="138"/>
      <c r="W60" s="138"/>
      <c r="X60" s="138"/>
      <c r="Y60" s="151"/>
    </row>
    <row r="61" spans="1:25" s="141" customFormat="1" x14ac:dyDescent="0.25">
      <c r="A61" s="132">
        <v>72048</v>
      </c>
      <c r="B61" s="132" t="s">
        <v>331</v>
      </c>
      <c r="C61" s="133">
        <f t="shared" si="3"/>
        <v>2916939.24</v>
      </c>
      <c r="D61" s="142"/>
      <c r="E61" s="135"/>
      <c r="F61" s="136"/>
      <c r="G61" s="135"/>
      <c r="H61" s="135"/>
      <c r="I61" s="135">
        <v>2880360</v>
      </c>
      <c r="J61" s="135"/>
      <c r="K61" s="136"/>
      <c r="L61" s="135"/>
      <c r="M61" s="135"/>
      <c r="N61" s="135"/>
      <c r="O61" s="138"/>
      <c r="P61" s="150">
        <v>36579.24</v>
      </c>
      <c r="Q61" s="139"/>
      <c r="R61" s="134"/>
      <c r="S61" s="134"/>
      <c r="T61" s="135"/>
      <c r="U61" s="138"/>
      <c r="V61" s="138"/>
      <c r="W61" s="138"/>
      <c r="X61" s="138"/>
      <c r="Y61" s="151"/>
    </row>
    <row r="62" spans="1:25" s="141" customFormat="1" x14ac:dyDescent="0.25">
      <c r="A62" s="132">
        <v>72038</v>
      </c>
      <c r="B62" s="132" t="s">
        <v>333</v>
      </c>
      <c r="C62" s="133">
        <f t="shared" si="3"/>
        <v>16628932.079999998</v>
      </c>
      <c r="D62" s="142"/>
      <c r="E62" s="135"/>
      <c r="F62" s="136"/>
      <c r="G62" s="135"/>
      <c r="H62" s="135"/>
      <c r="I62" s="135">
        <v>675596</v>
      </c>
      <c r="J62" s="135"/>
      <c r="K62" s="136"/>
      <c r="L62" s="135"/>
      <c r="M62" s="135"/>
      <c r="N62" s="135"/>
      <c r="O62" s="138"/>
      <c r="P62" s="150">
        <v>4648.54</v>
      </c>
      <c r="Q62" s="139"/>
      <c r="R62" s="134">
        <v>15948687.539999999</v>
      </c>
      <c r="S62" s="134"/>
      <c r="T62" s="135"/>
      <c r="U62" s="138"/>
      <c r="V62" s="138"/>
      <c r="W62" s="138"/>
      <c r="X62" s="138"/>
      <c r="Y62" s="151"/>
    </row>
    <row r="63" spans="1:25" s="141" customFormat="1" x14ac:dyDescent="0.25">
      <c r="A63" s="132">
        <v>76424</v>
      </c>
      <c r="B63" s="132" t="s">
        <v>340</v>
      </c>
      <c r="C63" s="133">
        <f t="shared" si="3"/>
        <v>2045207</v>
      </c>
      <c r="D63" s="134"/>
      <c r="E63" s="135">
        <v>1985934</v>
      </c>
      <c r="F63" s="135">
        <v>59273</v>
      </c>
      <c r="G63" s="135"/>
      <c r="H63" s="136"/>
      <c r="I63" s="136"/>
      <c r="J63" s="136"/>
      <c r="K63" s="136"/>
      <c r="L63" s="135"/>
      <c r="M63" s="135"/>
      <c r="N63" s="135"/>
      <c r="O63" s="138"/>
      <c r="P63" s="150"/>
      <c r="Q63" s="139"/>
      <c r="R63" s="134"/>
      <c r="S63" s="134"/>
      <c r="T63" s="135"/>
      <c r="U63" s="138"/>
      <c r="V63" s="138"/>
      <c r="W63" s="138"/>
      <c r="X63" s="138"/>
      <c r="Y63" s="151"/>
    </row>
    <row r="64" spans="1:25" s="141" customFormat="1" x14ac:dyDescent="0.25">
      <c r="A64" s="132">
        <v>74870</v>
      </c>
      <c r="B64" s="132" t="s">
        <v>346</v>
      </c>
      <c r="C64" s="133">
        <f t="shared" si="3"/>
        <v>5186968</v>
      </c>
      <c r="D64" s="134"/>
      <c r="E64" s="135">
        <v>5186968</v>
      </c>
      <c r="F64" s="135"/>
      <c r="G64" s="135"/>
      <c r="H64" s="136"/>
      <c r="I64" s="136"/>
      <c r="J64" s="136"/>
      <c r="K64" s="136"/>
      <c r="L64" s="135"/>
      <c r="M64" s="135"/>
      <c r="N64" s="135"/>
      <c r="O64" s="138"/>
      <c r="P64" s="150"/>
      <c r="Q64" s="139"/>
      <c r="R64" s="134"/>
      <c r="S64" s="134"/>
      <c r="T64" s="135"/>
      <c r="U64" s="138"/>
      <c r="V64" s="138"/>
      <c r="W64" s="138"/>
      <c r="X64" s="138"/>
      <c r="Y64" s="151"/>
    </row>
    <row r="65" spans="1:25" s="141" customFormat="1" x14ac:dyDescent="0.25">
      <c r="A65" s="132">
        <v>72043</v>
      </c>
      <c r="B65" s="132" t="s">
        <v>353</v>
      </c>
      <c r="C65" s="133">
        <f t="shared" si="3"/>
        <v>10047671.220000001</v>
      </c>
      <c r="D65" s="134"/>
      <c r="E65" s="135"/>
      <c r="F65" s="135"/>
      <c r="G65" s="135"/>
      <c r="H65" s="136"/>
      <c r="I65" s="136">
        <v>844004</v>
      </c>
      <c r="J65" s="136"/>
      <c r="K65" s="136"/>
      <c r="L65" s="135"/>
      <c r="M65" s="135"/>
      <c r="N65" s="135"/>
      <c r="O65" s="138"/>
      <c r="P65" s="150"/>
      <c r="Q65" s="139"/>
      <c r="R65" s="134">
        <f>8543251-96189</f>
        <v>8447062</v>
      </c>
      <c r="S65" s="134"/>
      <c r="T65" s="153"/>
      <c r="U65" s="138"/>
      <c r="V65" s="138"/>
      <c r="W65" s="135">
        <v>756605.22</v>
      </c>
      <c r="X65" s="138"/>
      <c r="Y65" s="151"/>
    </row>
    <row r="69" spans="1:25" s="112" customFormat="1" x14ac:dyDescent="0.25">
      <c r="A69" s="4"/>
      <c r="B69" s="4"/>
      <c r="C69" s="10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Q69" s="158"/>
      <c r="T69" s="144"/>
    </row>
  </sheetData>
  <mergeCells count="2">
    <mergeCell ref="D1:Q1"/>
    <mergeCell ref="R1:Y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0"/>
  <sheetViews>
    <sheetView workbookViewId="0">
      <pane xSplit="2" ySplit="4" topLeftCell="C5" activePane="bottomRight" state="frozen"/>
      <selection activeCell="C56" sqref="C56"/>
      <selection pane="topRight" activeCell="C56" sqref="C56"/>
      <selection pane="bottomLeft" activeCell="C56" sqref="C56"/>
      <selection pane="bottomRight" activeCell="B2" sqref="B2"/>
    </sheetView>
  </sheetViews>
  <sheetFormatPr defaultRowHeight="13.2" x14ac:dyDescent="0.25"/>
  <cols>
    <col min="1" max="1" width="10.88671875" style="4" customWidth="1"/>
    <col min="2" max="2" width="35" style="4" customWidth="1"/>
    <col min="3" max="3" width="14.21875" style="5" customWidth="1"/>
    <col min="4" max="4" width="12.77734375" style="5" customWidth="1"/>
    <col min="5" max="15" width="12.77734375" style="190" customWidth="1"/>
    <col min="16" max="17" width="12.77734375" style="5" customWidth="1"/>
    <col min="18" max="19" width="12.77734375" style="190" customWidth="1"/>
    <col min="20" max="24" width="12.77734375" style="5" customWidth="1"/>
    <col min="25" max="25" width="12.77734375" style="187" customWidth="1"/>
    <col min="26" max="16384" width="8.88671875" style="4"/>
  </cols>
  <sheetData>
    <row r="1" spans="1:25" ht="13.8" thickBot="1" x14ac:dyDescent="0.3">
      <c r="A1" s="145"/>
      <c r="B1" s="146"/>
      <c r="D1" s="539" t="s">
        <v>297</v>
      </c>
      <c r="E1" s="539"/>
      <c r="F1" s="539"/>
      <c r="G1" s="539"/>
      <c r="H1" s="539"/>
      <c r="I1" s="540"/>
      <c r="J1" s="540"/>
      <c r="K1" s="540"/>
      <c r="L1" s="540"/>
      <c r="M1" s="540"/>
      <c r="N1" s="540"/>
      <c r="O1" s="540"/>
      <c r="P1" s="540"/>
      <c r="Q1" s="540"/>
      <c r="R1" s="541" t="s">
        <v>357</v>
      </c>
      <c r="S1" s="541"/>
      <c r="T1" s="541"/>
      <c r="U1" s="541"/>
      <c r="V1" s="541"/>
      <c r="W1" s="541"/>
      <c r="X1" s="542"/>
      <c r="Y1" s="159"/>
    </row>
    <row r="2" spans="1:25" s="112" customFormat="1" ht="14.4" thickTop="1" thickBot="1" x14ac:dyDescent="0.3">
      <c r="A2" s="106"/>
      <c r="B2" s="626" t="s">
        <v>645</v>
      </c>
      <c r="C2" s="160">
        <f>SUM(C5:C117)</f>
        <v>1516997426.6379998</v>
      </c>
      <c r="D2" s="160">
        <f>SUM(D5:D117)</f>
        <v>1886848</v>
      </c>
      <c r="E2" s="160">
        <f>SUM(E5:E117)</f>
        <v>114292412.50000001</v>
      </c>
      <c r="F2" s="160">
        <f>SUM(F5:F117)</f>
        <v>36031251</v>
      </c>
      <c r="G2" s="160">
        <f>SUM(G5:G117)</f>
        <v>5000000</v>
      </c>
      <c r="H2" s="160">
        <f>SUM(H5:H117)</f>
        <v>0</v>
      </c>
      <c r="I2" s="160">
        <f>SUM(I5:I117)</f>
        <v>2553061</v>
      </c>
      <c r="J2" s="160">
        <f>SUM(J5:J117)</f>
        <v>5444348</v>
      </c>
      <c r="K2" s="160">
        <f>SUM(K5:K117)</f>
        <v>40533105</v>
      </c>
      <c r="L2" s="160">
        <f>SUM(L5:L117)</f>
        <v>22685919</v>
      </c>
      <c r="M2" s="160">
        <f>SUM(M5:M117)</f>
        <v>23081420</v>
      </c>
      <c r="N2" s="160">
        <f>SUM(N5:N117)</f>
        <v>46657323</v>
      </c>
      <c r="O2" s="160">
        <f>SUM(O5:O117)</f>
        <v>10000000</v>
      </c>
      <c r="P2" s="160">
        <f>SUM(P5:P117)</f>
        <v>6379563.2899999991</v>
      </c>
      <c r="Q2" s="160">
        <f>SUM(Q5:Q117)</f>
        <v>6045244.4300000006</v>
      </c>
      <c r="R2" s="160">
        <f>SUM(R5:R117)</f>
        <v>68520069</v>
      </c>
      <c r="S2" s="160">
        <f>SUM(S5:S117)</f>
        <v>515279645.87</v>
      </c>
      <c r="T2" s="160">
        <f>SUM(T5:T117)</f>
        <v>2000000</v>
      </c>
      <c r="U2" s="160">
        <f>SUM(U5:U117)</f>
        <v>379132.61</v>
      </c>
      <c r="V2" s="160">
        <f>SUM(V5:V117)</f>
        <v>11608833.560000001</v>
      </c>
      <c r="W2" s="160">
        <f>SUM(W5:W117)</f>
        <v>1516840</v>
      </c>
      <c r="X2" s="160">
        <f>SUM(X5:X117)</f>
        <v>393502362.69999999</v>
      </c>
      <c r="Y2" s="160">
        <f>SUM(Y5:Y117)</f>
        <v>203600047.678</v>
      </c>
    </row>
    <row r="3" spans="1:25" s="112" customFormat="1" ht="14.4" thickTop="1" thickBot="1" x14ac:dyDescent="0.3">
      <c r="A3" s="106"/>
      <c r="B3" s="107"/>
      <c r="C3" s="160">
        <f>SUM(C5:C105)</f>
        <v>1511369604.8379996</v>
      </c>
      <c r="D3" s="160">
        <f t="shared" ref="D2:Y3" si="0">SUM(D5:D105)</f>
        <v>1886848</v>
      </c>
      <c r="E3" s="160">
        <f t="shared" si="0"/>
        <v>112904484.50000001</v>
      </c>
      <c r="F3" s="160">
        <f t="shared" si="0"/>
        <v>35494262</v>
      </c>
      <c r="G3" s="160">
        <f t="shared" si="0"/>
        <v>5000000</v>
      </c>
      <c r="H3" s="160">
        <f t="shared" si="0"/>
        <v>0</v>
      </c>
      <c r="I3" s="160">
        <f t="shared" si="0"/>
        <v>1594005</v>
      </c>
      <c r="J3" s="160">
        <f t="shared" si="0"/>
        <v>5444348</v>
      </c>
      <c r="K3" s="160">
        <f t="shared" si="0"/>
        <v>40533105</v>
      </c>
      <c r="L3" s="160">
        <f t="shared" si="0"/>
        <v>22685919</v>
      </c>
      <c r="M3" s="160">
        <f t="shared" si="0"/>
        <v>23081420</v>
      </c>
      <c r="N3" s="160">
        <f t="shared" si="0"/>
        <v>46657323</v>
      </c>
      <c r="O3" s="160">
        <f t="shared" si="0"/>
        <v>10000000</v>
      </c>
      <c r="P3" s="160">
        <f t="shared" si="0"/>
        <v>6375668.6199999992</v>
      </c>
      <c r="Q3" s="160">
        <f t="shared" si="0"/>
        <v>6045244.4300000006</v>
      </c>
      <c r="R3" s="160">
        <f t="shared" si="0"/>
        <v>68520069</v>
      </c>
      <c r="S3" s="160">
        <f t="shared" si="0"/>
        <v>515279645.87</v>
      </c>
      <c r="T3" s="160">
        <f t="shared" si="0"/>
        <v>1938393</v>
      </c>
      <c r="U3" s="160">
        <f t="shared" si="0"/>
        <v>379132.61</v>
      </c>
      <c r="V3" s="160">
        <f t="shared" si="0"/>
        <v>11386268.43</v>
      </c>
      <c r="W3" s="160">
        <f t="shared" si="0"/>
        <v>1516840</v>
      </c>
      <c r="X3" s="160">
        <f t="shared" si="0"/>
        <v>393502362.69999999</v>
      </c>
      <c r="Y3" s="160">
        <f t="shared" si="0"/>
        <v>201144265.678</v>
      </c>
    </row>
    <row r="4" spans="1:25" ht="40.799999999999997" thickTop="1" thickBot="1" x14ac:dyDescent="0.3">
      <c r="A4" s="147" t="s">
        <v>299</v>
      </c>
      <c r="B4" s="147" t="s">
        <v>300</v>
      </c>
      <c r="C4" s="161" t="s">
        <v>301</v>
      </c>
      <c r="D4" s="162" t="s">
        <v>302</v>
      </c>
      <c r="E4" s="163" t="s">
        <v>303</v>
      </c>
      <c r="F4" s="163" t="s">
        <v>304</v>
      </c>
      <c r="G4" s="164" t="s">
        <v>305</v>
      </c>
      <c r="H4" s="165" t="s">
        <v>306</v>
      </c>
      <c r="I4" s="166" t="s">
        <v>307</v>
      </c>
      <c r="J4" s="165" t="s">
        <v>309</v>
      </c>
      <c r="K4" s="166" t="s">
        <v>310</v>
      </c>
      <c r="L4" s="165" t="s">
        <v>311</v>
      </c>
      <c r="M4" s="166" t="s">
        <v>358</v>
      </c>
      <c r="N4" s="165" t="s">
        <v>359</v>
      </c>
      <c r="O4" s="166" t="s">
        <v>373</v>
      </c>
      <c r="P4" s="167" t="s">
        <v>312</v>
      </c>
      <c r="Q4" s="168" t="s">
        <v>313</v>
      </c>
      <c r="R4" s="165" t="s">
        <v>49</v>
      </c>
      <c r="S4" s="165" t="s">
        <v>360</v>
      </c>
      <c r="T4" s="167" t="s">
        <v>315</v>
      </c>
      <c r="U4" s="168" t="s">
        <v>317</v>
      </c>
      <c r="V4" s="168" t="s">
        <v>362</v>
      </c>
      <c r="W4" s="168" t="s">
        <v>363</v>
      </c>
      <c r="X4" s="168" t="s">
        <v>364</v>
      </c>
      <c r="Y4" s="165" t="s">
        <v>374</v>
      </c>
    </row>
    <row r="5" spans="1:25" s="131" customFormat="1" ht="13.8" thickTop="1" x14ac:dyDescent="0.25">
      <c r="A5" s="122">
        <v>70920</v>
      </c>
      <c r="B5" s="122" t="s">
        <v>326</v>
      </c>
      <c r="C5" s="169">
        <f t="shared" ref="C5:C36" si="1">SUM(D5:Y5)</f>
        <v>1763087.74</v>
      </c>
      <c r="D5" s="170"/>
      <c r="E5" s="171"/>
      <c r="F5" s="171"/>
      <c r="G5" s="171"/>
      <c r="H5" s="86"/>
      <c r="I5" s="86"/>
      <c r="J5" s="86"/>
      <c r="K5" s="171"/>
      <c r="L5" s="171"/>
      <c r="M5" s="171"/>
      <c r="N5" s="171"/>
      <c r="O5" s="171"/>
      <c r="P5" s="170"/>
      <c r="Q5" s="172"/>
      <c r="R5" s="173"/>
      <c r="S5" s="173"/>
      <c r="T5" s="174"/>
      <c r="U5" s="174"/>
      <c r="V5" s="174">
        <v>1763087.74</v>
      </c>
      <c r="W5" s="174"/>
      <c r="X5" s="175"/>
      <c r="Y5" s="176"/>
    </row>
    <row r="6" spans="1:25" s="141" customFormat="1" x14ac:dyDescent="0.25">
      <c r="A6" s="132">
        <v>70941</v>
      </c>
      <c r="B6" s="132" t="s">
        <v>366</v>
      </c>
      <c r="C6" s="177">
        <f t="shared" si="1"/>
        <v>0</v>
      </c>
      <c r="D6" s="178"/>
      <c r="E6" s="179"/>
      <c r="F6" s="179"/>
      <c r="G6" s="179"/>
      <c r="H6" s="180"/>
      <c r="I6" s="180"/>
      <c r="J6" s="180"/>
      <c r="K6" s="179"/>
      <c r="L6" s="179"/>
      <c r="M6" s="179"/>
      <c r="N6" s="179"/>
      <c r="O6" s="179"/>
      <c r="P6" s="178"/>
      <c r="Q6" s="181"/>
      <c r="R6" s="182"/>
      <c r="S6" s="182"/>
      <c r="T6" s="183"/>
      <c r="U6" s="183"/>
      <c r="V6" s="183"/>
      <c r="W6" s="183"/>
      <c r="X6" s="184"/>
      <c r="Y6" s="185"/>
    </row>
    <row r="7" spans="1:25" s="141" customFormat="1" x14ac:dyDescent="0.25">
      <c r="A7" s="141">
        <v>70958</v>
      </c>
      <c r="B7" s="132" t="s">
        <v>368</v>
      </c>
      <c r="C7" s="177">
        <f t="shared" si="1"/>
        <v>46357</v>
      </c>
      <c r="D7" s="178"/>
      <c r="E7" s="179"/>
      <c r="F7" s="179"/>
      <c r="G7" s="179"/>
      <c r="H7" s="180"/>
      <c r="I7" s="180"/>
      <c r="J7" s="180"/>
      <c r="K7" s="179"/>
      <c r="L7" s="179"/>
      <c r="M7" s="179"/>
      <c r="N7" s="179"/>
      <c r="O7" s="179"/>
      <c r="P7" s="178"/>
      <c r="Q7" s="181"/>
      <c r="R7" s="182"/>
      <c r="S7" s="182"/>
      <c r="T7" s="183">
        <v>46357</v>
      </c>
      <c r="U7" s="183"/>
      <c r="V7" s="183"/>
      <c r="W7" s="183"/>
      <c r="X7" s="184"/>
      <c r="Y7" s="185"/>
    </row>
    <row r="8" spans="1:25" s="141" customFormat="1" x14ac:dyDescent="0.25">
      <c r="A8" s="141">
        <v>70941</v>
      </c>
      <c r="B8" s="132" t="s">
        <v>227</v>
      </c>
      <c r="C8" s="177">
        <f t="shared" si="1"/>
        <v>71991</v>
      </c>
      <c r="D8" s="178"/>
      <c r="E8" s="179"/>
      <c r="F8" s="179"/>
      <c r="G8" s="179"/>
      <c r="H8" s="180"/>
      <c r="I8" s="180"/>
      <c r="J8" s="180"/>
      <c r="K8" s="179"/>
      <c r="L8" s="179"/>
      <c r="M8" s="179"/>
      <c r="N8" s="179"/>
      <c r="O8" s="179"/>
      <c r="P8" s="178"/>
      <c r="Q8" s="181"/>
      <c r="R8" s="182"/>
      <c r="S8" s="182"/>
      <c r="T8" s="183">
        <v>71991</v>
      </c>
      <c r="U8" s="183"/>
      <c r="V8" s="183"/>
      <c r="W8" s="183"/>
      <c r="X8" s="184"/>
      <c r="Y8" s="185"/>
    </row>
    <row r="9" spans="1:25" s="141" customFormat="1" x14ac:dyDescent="0.25">
      <c r="A9" s="141">
        <v>170011</v>
      </c>
      <c r="B9" s="132" t="s">
        <v>228</v>
      </c>
      <c r="C9" s="177">
        <f t="shared" si="1"/>
        <v>9495917.5999999996</v>
      </c>
      <c r="D9" s="178"/>
      <c r="E9" s="179"/>
      <c r="F9" s="179"/>
      <c r="G9" s="179"/>
      <c r="H9" s="180"/>
      <c r="I9" s="180"/>
      <c r="J9" s="180"/>
      <c r="K9" s="179"/>
      <c r="L9" s="179"/>
      <c r="M9" s="179"/>
      <c r="N9" s="179"/>
      <c r="O9" s="179"/>
      <c r="P9" s="178"/>
      <c r="Q9" s="181"/>
      <c r="R9" s="182"/>
      <c r="S9" s="182"/>
      <c r="T9" s="183"/>
      <c r="U9" s="183"/>
      <c r="V9" s="183">
        <v>9495917.5999999996</v>
      </c>
      <c r="W9" s="183"/>
      <c r="X9" s="184"/>
      <c r="Y9" s="185"/>
    </row>
    <row r="10" spans="1:25" s="141" customFormat="1" x14ac:dyDescent="0.25">
      <c r="A10" s="141">
        <v>76167</v>
      </c>
      <c r="B10" s="132" t="s">
        <v>345</v>
      </c>
      <c r="C10" s="177">
        <f t="shared" si="1"/>
        <v>127263.09</v>
      </c>
      <c r="D10" s="178"/>
      <c r="E10" s="179"/>
      <c r="F10" s="179"/>
      <c r="G10" s="179"/>
      <c r="H10" s="180"/>
      <c r="I10" s="180"/>
      <c r="J10" s="180"/>
      <c r="K10" s="179"/>
      <c r="L10" s="179"/>
      <c r="M10" s="179"/>
      <c r="N10" s="179"/>
      <c r="O10" s="179"/>
      <c r="P10" s="178"/>
      <c r="Q10" s="181"/>
      <c r="R10" s="182"/>
      <c r="S10" s="182"/>
      <c r="T10" s="183"/>
      <c r="U10" s="183"/>
      <c r="V10" s="183">
        <v>127263.09</v>
      </c>
      <c r="W10" s="183"/>
      <c r="X10" s="184"/>
      <c r="Y10" s="185"/>
    </row>
    <row r="11" spans="1:25" s="141" customFormat="1" x14ac:dyDescent="0.25">
      <c r="A11" s="141">
        <v>72002</v>
      </c>
      <c r="B11" s="132" t="s">
        <v>60</v>
      </c>
      <c r="C11" s="177">
        <f t="shared" si="1"/>
        <v>54268380.920000002</v>
      </c>
      <c r="D11" s="178"/>
      <c r="E11" s="179"/>
      <c r="F11" s="179"/>
      <c r="G11" s="179"/>
      <c r="H11" s="180"/>
      <c r="I11" s="180"/>
      <c r="J11" s="180"/>
      <c r="K11" s="179"/>
      <c r="L11" s="179"/>
      <c r="M11" s="179"/>
      <c r="N11" s="179"/>
      <c r="O11" s="179"/>
      <c r="P11" s="178"/>
      <c r="Q11" s="181">
        <v>243692.84</v>
      </c>
      <c r="R11" s="182"/>
      <c r="S11" s="182"/>
      <c r="T11" s="183">
        <v>179099</v>
      </c>
      <c r="U11" s="183"/>
      <c r="V11" s="183"/>
      <c r="W11" s="183"/>
      <c r="X11" s="184">
        <v>53845589.079999998</v>
      </c>
      <c r="Y11" s="185"/>
    </row>
    <row r="12" spans="1:25" s="141" customFormat="1" x14ac:dyDescent="0.25">
      <c r="A12" s="132">
        <v>76565</v>
      </c>
      <c r="B12" s="132" t="s">
        <v>322</v>
      </c>
      <c r="C12" s="177">
        <f t="shared" si="1"/>
        <v>198206393.90000001</v>
      </c>
      <c r="D12" s="178"/>
      <c r="E12" s="179"/>
      <c r="F12" s="179"/>
      <c r="G12" s="179"/>
      <c r="H12" s="180"/>
      <c r="I12" s="180"/>
      <c r="J12" s="180"/>
      <c r="K12" s="179"/>
      <c r="L12" s="179"/>
      <c r="M12" s="179"/>
      <c r="N12" s="179"/>
      <c r="O12" s="179"/>
      <c r="P12" s="178">
        <v>97216.9</v>
      </c>
      <c r="Q12" s="181"/>
      <c r="R12" s="182"/>
      <c r="S12" s="182">
        <v>198109177</v>
      </c>
      <c r="T12" s="183"/>
      <c r="U12" s="183"/>
      <c r="V12" s="183"/>
      <c r="W12" s="183"/>
      <c r="X12" s="184"/>
      <c r="Y12" s="185"/>
    </row>
    <row r="13" spans="1:25" s="141" customFormat="1" x14ac:dyDescent="0.25">
      <c r="A13" s="141">
        <v>73448</v>
      </c>
      <c r="B13" s="132" t="s">
        <v>323</v>
      </c>
      <c r="C13" s="177">
        <f t="shared" si="1"/>
        <v>66968190.579999998</v>
      </c>
      <c r="D13" s="186">
        <v>369344</v>
      </c>
      <c r="E13" s="179">
        <v>37993982</v>
      </c>
      <c r="F13" s="180"/>
      <c r="G13" s="180">
        <v>1379835</v>
      </c>
      <c r="H13" s="179"/>
      <c r="I13" s="179"/>
      <c r="J13" s="180"/>
      <c r="K13" s="179"/>
      <c r="L13" s="179"/>
      <c r="M13" s="179"/>
      <c r="N13" s="179"/>
      <c r="O13" s="179"/>
      <c r="P13" s="178">
        <v>2069545.53</v>
      </c>
      <c r="Q13" s="181"/>
      <c r="R13" s="182"/>
      <c r="S13" s="182"/>
      <c r="T13" s="183"/>
      <c r="U13" s="183"/>
      <c r="V13" s="183"/>
      <c r="W13" s="183"/>
      <c r="X13" s="184"/>
      <c r="Y13" s="185">
        <v>25155484.050000001</v>
      </c>
    </row>
    <row r="14" spans="1:25" s="141" customFormat="1" x14ac:dyDescent="0.25">
      <c r="A14" s="141">
        <v>73518</v>
      </c>
      <c r="B14" s="132" t="s">
        <v>332</v>
      </c>
      <c r="C14" s="177">
        <f t="shared" si="1"/>
        <v>447849.88</v>
      </c>
      <c r="D14" s="186"/>
      <c r="E14" s="179"/>
      <c r="F14" s="180"/>
      <c r="G14" s="179">
        <v>302762</v>
      </c>
      <c r="H14" s="179"/>
      <c r="I14" s="179"/>
      <c r="J14" s="180"/>
      <c r="K14" s="179"/>
      <c r="L14" s="179"/>
      <c r="M14" s="179"/>
      <c r="N14" s="179"/>
      <c r="O14" s="179"/>
      <c r="P14" s="178"/>
      <c r="Q14" s="181">
        <v>145087.88</v>
      </c>
      <c r="R14" s="182"/>
      <c r="S14" s="182"/>
      <c r="T14" s="183"/>
      <c r="U14" s="183"/>
      <c r="V14" s="183"/>
      <c r="W14" s="183"/>
      <c r="X14" s="184"/>
      <c r="Y14" s="185"/>
    </row>
    <row r="15" spans="1:25" s="141" customFormat="1" x14ac:dyDescent="0.25">
      <c r="A15" s="132">
        <v>73009</v>
      </c>
      <c r="B15" s="132" t="s">
        <v>334</v>
      </c>
      <c r="C15" s="177">
        <f t="shared" si="1"/>
        <v>42669518.460000001</v>
      </c>
      <c r="D15" s="178"/>
      <c r="E15" s="179">
        <v>13961701</v>
      </c>
      <c r="F15" s="179">
        <v>14008057</v>
      </c>
      <c r="G15" s="179"/>
      <c r="H15" s="180"/>
      <c r="I15" s="180"/>
      <c r="J15" s="180"/>
      <c r="K15" s="179"/>
      <c r="L15" s="179"/>
      <c r="M15" s="179"/>
      <c r="N15" s="179"/>
      <c r="O15" s="179"/>
      <c r="P15" s="178"/>
      <c r="Q15" s="181">
        <v>268650</v>
      </c>
      <c r="R15" s="182"/>
      <c r="S15" s="182"/>
      <c r="T15" s="183"/>
      <c r="U15" s="183"/>
      <c r="V15" s="183"/>
      <c r="W15" s="183"/>
      <c r="X15" s="184"/>
      <c r="Y15" s="185">
        <v>14431110.460000001</v>
      </c>
    </row>
    <row r="16" spans="1:25" s="141" customFormat="1" x14ac:dyDescent="0.25">
      <c r="A16" s="132">
        <v>72046</v>
      </c>
      <c r="B16" s="132" t="s">
        <v>336</v>
      </c>
      <c r="C16" s="177">
        <f t="shared" si="1"/>
        <v>46950160.82</v>
      </c>
      <c r="D16" s="178"/>
      <c r="E16" s="179"/>
      <c r="F16" s="179"/>
      <c r="G16" s="179"/>
      <c r="H16" s="180"/>
      <c r="I16" s="180"/>
      <c r="J16" s="180"/>
      <c r="K16" s="179"/>
      <c r="L16" s="179"/>
      <c r="M16" s="179"/>
      <c r="N16" s="179"/>
      <c r="O16" s="179"/>
      <c r="P16" s="178"/>
      <c r="Q16" s="181">
        <v>517290.21</v>
      </c>
      <c r="R16" s="182"/>
      <c r="S16" s="182">
        <v>46053738</v>
      </c>
      <c r="T16" s="183"/>
      <c r="U16" s="183">
        <v>379132.61</v>
      </c>
      <c r="V16" s="183"/>
      <c r="W16" s="183"/>
      <c r="X16" s="184"/>
      <c r="Y16" s="185"/>
    </row>
    <row r="17" spans="1:25" s="141" customFormat="1" x14ac:dyDescent="0.25">
      <c r="A17" s="132">
        <v>73922</v>
      </c>
      <c r="B17" s="132" t="s">
        <v>64</v>
      </c>
      <c r="C17" s="177">
        <f t="shared" si="1"/>
        <v>28054355.23</v>
      </c>
      <c r="D17" s="178"/>
      <c r="E17" s="179"/>
      <c r="F17" s="179"/>
      <c r="G17" s="179"/>
      <c r="H17" s="180"/>
      <c r="I17" s="180"/>
      <c r="J17" s="180"/>
      <c r="K17" s="179"/>
      <c r="L17" s="179"/>
      <c r="M17" s="179"/>
      <c r="N17" s="179"/>
      <c r="O17" s="179"/>
      <c r="P17" s="178">
        <v>16385.23</v>
      </c>
      <c r="Q17" s="181"/>
      <c r="R17" s="182">
        <f>8328262-8328262</f>
        <v>0</v>
      </c>
      <c r="S17" s="182">
        <f>19709708+8328262</f>
        <v>28037970</v>
      </c>
      <c r="T17" s="183"/>
      <c r="U17" s="183"/>
      <c r="V17" s="183"/>
      <c r="W17" s="183"/>
      <c r="X17" s="184"/>
      <c r="Y17" s="185"/>
    </row>
    <row r="18" spans="1:25" s="141" customFormat="1" x14ac:dyDescent="0.25">
      <c r="A18" s="132">
        <v>73035</v>
      </c>
      <c r="B18" s="132" t="s">
        <v>341</v>
      </c>
      <c r="C18" s="177">
        <f t="shared" si="1"/>
        <v>65411110.269999988</v>
      </c>
      <c r="D18" s="178"/>
      <c r="E18" s="179">
        <v>-9987383.6600000001</v>
      </c>
      <c r="F18" s="179">
        <v>538469</v>
      </c>
      <c r="G18" s="179">
        <v>633255</v>
      </c>
      <c r="H18" s="180"/>
      <c r="I18" s="180"/>
      <c r="J18" s="180"/>
      <c r="K18" s="179"/>
      <c r="L18" s="179"/>
      <c r="M18" s="179"/>
      <c r="N18" s="179"/>
      <c r="O18" s="179"/>
      <c r="P18" s="178">
        <v>1654725.89</v>
      </c>
      <c r="Q18" s="181">
        <v>466634.28</v>
      </c>
      <c r="R18" s="182"/>
      <c r="S18" s="182"/>
      <c r="T18" s="183">
        <v>422959</v>
      </c>
      <c r="U18" s="183"/>
      <c r="V18" s="183"/>
      <c r="W18" s="183"/>
      <c r="X18" s="184">
        <v>71682450.75999999</v>
      </c>
      <c r="Y18" s="185"/>
    </row>
    <row r="19" spans="1:25" s="141" customFormat="1" x14ac:dyDescent="0.25">
      <c r="A19" s="132">
        <v>70438</v>
      </c>
      <c r="B19" s="132" t="s">
        <v>66</v>
      </c>
      <c r="C19" s="177">
        <f t="shared" si="1"/>
        <v>22857170.009999998</v>
      </c>
      <c r="D19" s="178"/>
      <c r="E19" s="179">
        <v>-2789123.88</v>
      </c>
      <c r="F19" s="179">
        <v>146532</v>
      </c>
      <c r="G19" s="179">
        <v>68414</v>
      </c>
      <c r="H19" s="180"/>
      <c r="I19" s="180"/>
      <c r="J19" s="180"/>
      <c r="K19" s="179"/>
      <c r="L19" s="179"/>
      <c r="M19" s="179"/>
      <c r="N19" s="179"/>
      <c r="O19" s="179"/>
      <c r="P19" s="178">
        <v>30226.35</v>
      </c>
      <c r="Q19" s="181"/>
      <c r="R19" s="182"/>
      <c r="S19" s="182"/>
      <c r="T19" s="183">
        <v>60143</v>
      </c>
      <c r="U19" s="183"/>
      <c r="V19" s="183"/>
      <c r="W19" s="183"/>
      <c r="X19" s="184">
        <v>25340978.539999999</v>
      </c>
      <c r="Y19" s="185"/>
    </row>
    <row r="20" spans="1:25" s="141" customFormat="1" x14ac:dyDescent="0.25">
      <c r="A20" s="132">
        <v>72016</v>
      </c>
      <c r="B20" s="132" t="s">
        <v>67</v>
      </c>
      <c r="C20" s="177">
        <f t="shared" si="1"/>
        <v>96407691.359999999</v>
      </c>
      <c r="D20" s="178"/>
      <c r="E20" s="179">
        <v>1949817</v>
      </c>
      <c r="F20" s="179">
        <v>975680</v>
      </c>
      <c r="G20" s="179">
        <v>1116435</v>
      </c>
      <c r="H20" s="180"/>
      <c r="I20" s="180"/>
      <c r="J20" s="180"/>
      <c r="K20" s="179"/>
      <c r="L20" s="179"/>
      <c r="M20" s="179"/>
      <c r="N20" s="179">
        <v>46657323</v>
      </c>
      <c r="O20" s="179">
        <v>10000000</v>
      </c>
      <c r="P20" s="178"/>
      <c r="Q20" s="181"/>
      <c r="R20" s="182"/>
      <c r="S20" s="182"/>
      <c r="T20" s="183"/>
      <c r="U20" s="183"/>
      <c r="V20" s="183"/>
      <c r="W20" s="183"/>
      <c r="X20" s="184"/>
      <c r="Y20" s="185">
        <v>35708436.359999999</v>
      </c>
    </row>
    <row r="21" spans="1:25" s="141" customFormat="1" x14ac:dyDescent="0.25">
      <c r="A21" s="132">
        <v>73010</v>
      </c>
      <c r="B21" s="132" t="s">
        <v>344</v>
      </c>
      <c r="C21" s="177">
        <f t="shared" si="1"/>
        <v>40459415.020000003</v>
      </c>
      <c r="D21" s="178">
        <v>320428</v>
      </c>
      <c r="E21" s="179"/>
      <c r="F21" s="179"/>
      <c r="G21" s="179"/>
      <c r="H21" s="180"/>
      <c r="I21" s="180"/>
      <c r="J21" s="180"/>
      <c r="K21" s="179"/>
      <c r="L21" s="179"/>
      <c r="M21" s="179"/>
      <c r="N21" s="179"/>
      <c r="O21" s="179"/>
      <c r="P21" s="178">
        <v>12552.94</v>
      </c>
      <c r="Q21" s="181">
        <v>80708.12</v>
      </c>
      <c r="R21" s="182"/>
      <c r="S21" s="182"/>
      <c r="T21" s="183">
        <v>318915</v>
      </c>
      <c r="U21" s="183"/>
      <c r="V21" s="183"/>
      <c r="W21" s="183"/>
      <c r="X21" s="184">
        <v>39726810.960000001</v>
      </c>
      <c r="Y21" s="185"/>
    </row>
    <row r="22" spans="1:25" s="141" customFormat="1" x14ac:dyDescent="0.25">
      <c r="A22" s="132">
        <v>72047</v>
      </c>
      <c r="B22" s="132" t="s">
        <v>351</v>
      </c>
      <c r="C22" s="177">
        <f t="shared" si="1"/>
        <v>15988024.93</v>
      </c>
      <c r="D22" s="178"/>
      <c r="E22" s="179">
        <v>15573131</v>
      </c>
      <c r="F22" s="179"/>
      <c r="G22" s="179">
        <v>399166</v>
      </c>
      <c r="H22" s="180"/>
      <c r="I22" s="180"/>
      <c r="J22" s="180"/>
      <c r="K22" s="179"/>
      <c r="L22" s="179"/>
      <c r="M22" s="179"/>
      <c r="N22" s="179"/>
      <c r="O22" s="179"/>
      <c r="P22" s="178">
        <v>15727.93</v>
      </c>
      <c r="Q22" s="181"/>
      <c r="R22" s="182"/>
      <c r="S22" s="182"/>
      <c r="T22" s="183"/>
      <c r="U22" s="183"/>
      <c r="V22" s="183"/>
      <c r="W22" s="183"/>
      <c r="X22" s="184"/>
      <c r="Y22" s="185"/>
    </row>
    <row r="23" spans="1:25" s="141" customFormat="1" x14ac:dyDescent="0.25">
      <c r="A23" s="132">
        <v>76379</v>
      </c>
      <c r="B23" s="132" t="s">
        <v>70</v>
      </c>
      <c r="C23" s="177">
        <f t="shared" si="1"/>
        <v>39005471.880000003</v>
      </c>
      <c r="D23" s="178">
        <v>280772</v>
      </c>
      <c r="E23" s="179"/>
      <c r="F23" s="179"/>
      <c r="G23" s="179">
        <v>665481</v>
      </c>
      <c r="H23" s="180"/>
      <c r="I23" s="180"/>
      <c r="J23" s="180"/>
      <c r="K23" s="179"/>
      <c r="L23" s="179"/>
      <c r="M23" s="179"/>
      <c r="N23" s="179"/>
      <c r="O23" s="179"/>
      <c r="P23" s="178">
        <v>2052945.28</v>
      </c>
      <c r="Q23" s="181"/>
      <c r="R23" s="182"/>
      <c r="S23" s="182"/>
      <c r="T23" s="183">
        <v>250753</v>
      </c>
      <c r="U23" s="183"/>
      <c r="V23" s="183"/>
      <c r="W23" s="183"/>
      <c r="X23" s="184">
        <v>35755520.600000001</v>
      </c>
      <c r="Y23" s="185"/>
    </row>
    <row r="24" spans="1:25" s="141" customFormat="1" x14ac:dyDescent="0.25">
      <c r="A24" s="132">
        <v>72037</v>
      </c>
      <c r="B24" s="132" t="s">
        <v>405</v>
      </c>
      <c r="C24" s="177">
        <f t="shared" si="1"/>
        <v>49594779.118000001</v>
      </c>
      <c r="D24" s="178"/>
      <c r="E24" s="179"/>
      <c r="F24" s="179"/>
      <c r="G24" s="179"/>
      <c r="H24" s="180"/>
      <c r="I24" s="180">
        <v>263979</v>
      </c>
      <c r="J24" s="180"/>
      <c r="K24" s="179"/>
      <c r="L24" s="179"/>
      <c r="M24" s="179"/>
      <c r="N24" s="179"/>
      <c r="O24" s="179"/>
      <c r="P24" s="178">
        <v>73881</v>
      </c>
      <c r="Q24" s="181"/>
      <c r="R24" s="182"/>
      <c r="S24" s="182">
        <v>17296678</v>
      </c>
      <c r="T24" s="183"/>
      <c r="U24" s="183"/>
      <c r="V24" s="183"/>
      <c r="W24" s="183"/>
      <c r="X24" s="184"/>
      <c r="Y24" s="185">
        <v>31960241.118000001</v>
      </c>
    </row>
    <row r="25" spans="1:25" s="141" customFormat="1" x14ac:dyDescent="0.25">
      <c r="A25" s="132">
        <v>73771</v>
      </c>
      <c r="B25" s="132" t="s">
        <v>406</v>
      </c>
      <c r="C25" s="177">
        <f t="shared" si="1"/>
        <v>129429728</v>
      </c>
      <c r="D25" s="178"/>
      <c r="E25" s="179"/>
      <c r="F25" s="179"/>
      <c r="G25" s="179"/>
      <c r="H25" s="180"/>
      <c r="I25" s="180">
        <v>1014906</v>
      </c>
      <c r="J25" s="180"/>
      <c r="K25" s="179"/>
      <c r="L25" s="179"/>
      <c r="M25" s="179"/>
      <c r="N25" s="179"/>
      <c r="O25" s="179"/>
      <c r="P25" s="178">
        <v>332307</v>
      </c>
      <c r="Q25" s="181"/>
      <c r="R25" s="182"/>
      <c r="S25" s="182">
        <v>128082515</v>
      </c>
      <c r="T25" s="183"/>
      <c r="U25" s="183"/>
      <c r="V25" s="183"/>
      <c r="W25" s="183"/>
      <c r="X25" s="184"/>
      <c r="Y25" s="185"/>
    </row>
    <row r="26" spans="1:25" s="141" customFormat="1" x14ac:dyDescent="0.25">
      <c r="A26" s="141">
        <v>72042</v>
      </c>
      <c r="B26" s="132" t="s">
        <v>352</v>
      </c>
      <c r="C26" s="177">
        <f t="shared" si="1"/>
        <v>79117632.760000005</v>
      </c>
      <c r="D26" s="178"/>
      <c r="E26" s="179"/>
      <c r="F26" s="179"/>
      <c r="G26" s="179"/>
      <c r="H26" s="180"/>
      <c r="I26" s="180"/>
      <c r="J26" s="180"/>
      <c r="K26" s="179"/>
      <c r="L26" s="179"/>
      <c r="M26" s="179"/>
      <c r="N26" s="179"/>
      <c r="O26" s="179"/>
      <c r="P26" s="178">
        <v>10075.76</v>
      </c>
      <c r="Q26" s="181"/>
      <c r="R26" s="182"/>
      <c r="S26" s="182">
        <v>79107557</v>
      </c>
      <c r="T26" s="183"/>
      <c r="U26" s="183"/>
      <c r="V26" s="183"/>
      <c r="W26" s="183"/>
      <c r="X26" s="184"/>
      <c r="Y26" s="185"/>
    </row>
    <row r="27" spans="1:25" s="141" customFormat="1" x14ac:dyDescent="0.25">
      <c r="A27" s="141">
        <v>73278</v>
      </c>
      <c r="B27" s="132" t="s">
        <v>354</v>
      </c>
      <c r="C27" s="177">
        <f t="shared" si="1"/>
        <v>51216234.984999999</v>
      </c>
      <c r="D27" s="178"/>
      <c r="E27" s="179"/>
      <c r="F27" s="179"/>
      <c r="G27" s="179">
        <v>434652</v>
      </c>
      <c r="H27" s="180"/>
      <c r="I27" s="180"/>
      <c r="J27" s="180"/>
      <c r="K27" s="179"/>
      <c r="L27" s="179">
        <v>28510879</v>
      </c>
      <c r="M27" s="179"/>
      <c r="N27" s="179"/>
      <c r="O27" s="179"/>
      <c r="P27" s="178"/>
      <c r="Q27" s="181"/>
      <c r="R27" s="182"/>
      <c r="S27" s="182"/>
      <c r="T27" s="183"/>
      <c r="U27" s="183"/>
      <c r="V27" s="183"/>
      <c r="W27" s="183"/>
      <c r="X27" s="184"/>
      <c r="Y27" s="185">
        <v>22270703.984999999</v>
      </c>
    </row>
    <row r="28" spans="1:25" s="141" customFormat="1" x14ac:dyDescent="0.25">
      <c r="A28" s="132">
        <v>74757</v>
      </c>
      <c r="B28" s="132" t="s">
        <v>372</v>
      </c>
      <c r="C28" s="177">
        <f t="shared" si="1"/>
        <v>269538.01</v>
      </c>
      <c r="D28" s="186"/>
      <c r="E28" s="179"/>
      <c r="F28" s="180"/>
      <c r="G28" s="180"/>
      <c r="H28" s="179"/>
      <c r="I28" s="179"/>
      <c r="J28" s="180"/>
      <c r="K28" s="179"/>
      <c r="L28" s="179"/>
      <c r="M28" s="179"/>
      <c r="N28" s="179"/>
      <c r="O28" s="179"/>
      <c r="P28" s="178"/>
      <c r="Q28" s="181">
        <v>269538.01</v>
      </c>
      <c r="R28" s="182"/>
      <c r="S28" s="182"/>
      <c r="T28" s="183"/>
      <c r="U28" s="183"/>
      <c r="V28" s="183"/>
      <c r="W28" s="183"/>
      <c r="X28" s="184"/>
      <c r="Y28" s="185"/>
    </row>
    <row r="29" spans="1:25" s="141" customFormat="1" x14ac:dyDescent="0.25">
      <c r="A29" s="132">
        <v>73456</v>
      </c>
      <c r="B29" s="132" t="s">
        <v>77</v>
      </c>
      <c r="C29" s="177">
        <f t="shared" si="1"/>
        <v>26207340.57</v>
      </c>
      <c r="D29" s="178">
        <v>405700</v>
      </c>
      <c r="E29" s="179">
        <v>15722463</v>
      </c>
      <c r="F29" s="179">
        <v>7980304</v>
      </c>
      <c r="G29" s="179"/>
      <c r="H29" s="180"/>
      <c r="I29" s="180"/>
      <c r="J29" s="180"/>
      <c r="K29" s="179"/>
      <c r="L29" s="179"/>
      <c r="M29" s="179"/>
      <c r="N29" s="179"/>
      <c r="O29" s="179"/>
      <c r="P29" s="178"/>
      <c r="Q29" s="181">
        <v>2098873.5699999998</v>
      </c>
      <c r="R29" s="182"/>
      <c r="S29" s="182"/>
      <c r="T29" s="183"/>
      <c r="U29" s="183"/>
      <c r="V29" s="183"/>
      <c r="W29" s="183"/>
      <c r="X29" s="184"/>
      <c r="Y29" s="185"/>
    </row>
    <row r="30" spans="1:25" s="141" customFormat="1" x14ac:dyDescent="0.25">
      <c r="A30" s="132">
        <v>74437</v>
      </c>
      <c r="B30" s="132" t="s">
        <v>365</v>
      </c>
      <c r="C30" s="177">
        <f t="shared" si="1"/>
        <v>42968318.420000002</v>
      </c>
      <c r="D30" s="178"/>
      <c r="E30" s="179"/>
      <c r="F30" s="179"/>
      <c r="G30" s="179"/>
      <c r="H30" s="180"/>
      <c r="I30" s="180"/>
      <c r="J30" s="180"/>
      <c r="K30" s="179"/>
      <c r="L30" s="179"/>
      <c r="M30" s="179"/>
      <c r="N30" s="179"/>
      <c r="O30" s="179"/>
      <c r="P30" s="178"/>
      <c r="Q30" s="181">
        <v>417809.58</v>
      </c>
      <c r="R30" s="182"/>
      <c r="S30" s="182"/>
      <c r="T30" s="183">
        <v>76564</v>
      </c>
      <c r="U30" s="183"/>
      <c r="V30" s="183"/>
      <c r="W30" s="183"/>
      <c r="X30" s="184">
        <v>42473944.840000004</v>
      </c>
      <c r="Y30" s="185"/>
    </row>
    <row r="31" spans="1:25" s="141" customFormat="1" x14ac:dyDescent="0.25">
      <c r="A31" s="132">
        <v>170014</v>
      </c>
      <c r="B31" s="132" t="s">
        <v>79</v>
      </c>
      <c r="C31" s="177">
        <f t="shared" si="1"/>
        <v>18592010.870000001</v>
      </c>
      <c r="D31" s="178"/>
      <c r="E31" s="179"/>
      <c r="F31" s="179"/>
      <c r="G31" s="179"/>
      <c r="H31" s="180"/>
      <c r="I31" s="180"/>
      <c r="J31" s="180"/>
      <c r="K31" s="179"/>
      <c r="L31" s="179"/>
      <c r="M31" s="179"/>
      <c r="N31" s="179"/>
      <c r="O31" s="179"/>
      <c r="P31" s="178"/>
      <c r="Q31" s="181"/>
      <c r="R31" s="182"/>
      <c r="S31" s="182">
        <v>18592010.870000001</v>
      </c>
      <c r="T31" s="183"/>
      <c r="U31" s="183"/>
      <c r="V31" s="183"/>
      <c r="W31" s="183"/>
      <c r="X31" s="184"/>
      <c r="Y31" s="185"/>
    </row>
    <row r="32" spans="1:25" s="141" customFormat="1" x14ac:dyDescent="0.25">
      <c r="A32" s="141">
        <v>70007</v>
      </c>
      <c r="B32" s="132" t="s">
        <v>378</v>
      </c>
      <c r="C32" s="177">
        <f t="shared" si="1"/>
        <v>1067460</v>
      </c>
      <c r="D32" s="178"/>
      <c r="E32" s="179"/>
      <c r="F32" s="179"/>
      <c r="G32" s="179"/>
      <c r="H32" s="180"/>
      <c r="I32" s="180"/>
      <c r="J32" s="180"/>
      <c r="K32" s="179"/>
      <c r="L32" s="179"/>
      <c r="M32" s="179"/>
      <c r="N32" s="179"/>
      <c r="O32" s="179"/>
      <c r="P32" s="178"/>
      <c r="Q32" s="181"/>
      <c r="R32" s="182"/>
      <c r="S32" s="182"/>
      <c r="T32" s="183"/>
      <c r="U32" s="183"/>
      <c r="V32" s="183"/>
      <c r="W32" s="183"/>
      <c r="X32" s="184"/>
      <c r="Y32" s="185">
        <v>1067460</v>
      </c>
    </row>
    <row r="33" spans="1:25" s="141" customFormat="1" x14ac:dyDescent="0.25">
      <c r="A33" s="141">
        <v>170003</v>
      </c>
      <c r="B33" s="132" t="s">
        <v>100</v>
      </c>
      <c r="C33" s="177">
        <f t="shared" si="1"/>
        <v>1757</v>
      </c>
      <c r="D33" s="186"/>
      <c r="E33" s="180"/>
      <c r="F33" s="180"/>
      <c r="G33" s="179"/>
      <c r="H33" s="179"/>
      <c r="I33" s="179"/>
      <c r="J33" s="180"/>
      <c r="K33" s="179"/>
      <c r="L33" s="179"/>
      <c r="M33" s="179"/>
      <c r="N33" s="179"/>
      <c r="O33" s="179"/>
      <c r="P33" s="178"/>
      <c r="Q33" s="181"/>
      <c r="R33" s="182"/>
      <c r="S33" s="182"/>
      <c r="T33" s="183">
        <v>1757</v>
      </c>
      <c r="U33" s="183"/>
      <c r="V33" s="183"/>
      <c r="W33" s="183"/>
      <c r="X33" s="184"/>
      <c r="Y33" s="185"/>
    </row>
    <row r="34" spans="1:25" s="141" customFormat="1" x14ac:dyDescent="0.25">
      <c r="A34" s="132">
        <v>72033</v>
      </c>
      <c r="B34" s="132" t="s">
        <v>110</v>
      </c>
      <c r="C34" s="177">
        <f t="shared" si="1"/>
        <v>18926</v>
      </c>
      <c r="D34" s="178"/>
      <c r="E34" s="179"/>
      <c r="F34" s="179"/>
      <c r="G34" s="179"/>
      <c r="H34" s="180"/>
      <c r="I34" s="180"/>
      <c r="J34" s="180"/>
      <c r="K34" s="179"/>
      <c r="L34" s="179"/>
      <c r="M34" s="179"/>
      <c r="N34" s="179"/>
      <c r="O34" s="179"/>
      <c r="P34" s="178"/>
      <c r="Q34" s="181"/>
      <c r="R34" s="182"/>
      <c r="S34" s="182"/>
      <c r="T34" s="183">
        <v>18926</v>
      </c>
      <c r="U34" s="183"/>
      <c r="V34" s="183"/>
      <c r="W34" s="183"/>
      <c r="X34" s="184"/>
      <c r="Y34" s="185"/>
    </row>
    <row r="35" spans="1:25" s="141" customFormat="1" x14ac:dyDescent="0.25">
      <c r="A35" s="141">
        <v>76767</v>
      </c>
      <c r="B35" s="132" t="s">
        <v>391</v>
      </c>
      <c r="C35" s="177">
        <f t="shared" si="1"/>
        <v>159898.15</v>
      </c>
      <c r="D35" s="186">
        <v>63560</v>
      </c>
      <c r="E35" s="180"/>
      <c r="F35" s="180"/>
      <c r="G35" s="179"/>
      <c r="H35" s="179"/>
      <c r="I35" s="179"/>
      <c r="J35" s="180"/>
      <c r="K35" s="179"/>
      <c r="L35" s="179"/>
      <c r="M35" s="179"/>
      <c r="N35" s="179"/>
      <c r="O35" s="179"/>
      <c r="P35" s="178"/>
      <c r="Q35" s="181">
        <v>46805.15</v>
      </c>
      <c r="R35" s="182"/>
      <c r="S35" s="182"/>
      <c r="T35" s="183">
        <v>49533</v>
      </c>
      <c r="U35" s="183"/>
      <c r="V35" s="183"/>
      <c r="W35" s="183"/>
      <c r="X35" s="184"/>
      <c r="Y35" s="185"/>
    </row>
    <row r="36" spans="1:25" s="141" customFormat="1" x14ac:dyDescent="0.25">
      <c r="A36" s="141">
        <v>70052</v>
      </c>
      <c r="B36" s="132" t="s">
        <v>113</v>
      </c>
      <c r="C36" s="177">
        <f t="shared" si="1"/>
        <v>5669257</v>
      </c>
      <c r="D36" s="178"/>
      <c r="E36" s="179">
        <v>4111093</v>
      </c>
      <c r="F36" s="179">
        <v>1558164</v>
      </c>
      <c r="G36" s="179"/>
      <c r="H36" s="180"/>
      <c r="I36" s="180"/>
      <c r="J36" s="180"/>
      <c r="K36" s="179"/>
      <c r="L36" s="179"/>
      <c r="M36" s="179"/>
      <c r="N36" s="179"/>
      <c r="O36" s="179"/>
      <c r="P36" s="178"/>
      <c r="Q36" s="181"/>
      <c r="R36" s="182"/>
      <c r="S36" s="182"/>
      <c r="T36" s="183"/>
      <c r="U36" s="183"/>
      <c r="V36" s="183"/>
      <c r="W36" s="183"/>
      <c r="X36" s="184"/>
      <c r="Y36" s="185"/>
    </row>
    <row r="37" spans="1:25" s="141" customFormat="1" x14ac:dyDescent="0.25">
      <c r="A37" s="132">
        <v>76773</v>
      </c>
      <c r="B37" s="132" t="s">
        <v>404</v>
      </c>
      <c r="C37" s="177">
        <f t="shared" ref="C37:C68" si="2">SUM(D37:Y37)</f>
        <v>3692725.9089999995</v>
      </c>
      <c r="D37" s="178"/>
      <c r="E37" s="179">
        <v>680146</v>
      </c>
      <c r="F37" s="179"/>
      <c r="G37" s="179"/>
      <c r="H37" s="180"/>
      <c r="I37" s="180"/>
      <c r="J37" s="180"/>
      <c r="K37" s="179"/>
      <c r="L37" s="179"/>
      <c r="M37" s="179"/>
      <c r="N37" s="179"/>
      <c r="O37" s="179"/>
      <c r="P37" s="178"/>
      <c r="Q37" s="181"/>
      <c r="R37" s="182"/>
      <c r="S37" s="182"/>
      <c r="T37" s="183"/>
      <c r="U37" s="183"/>
      <c r="V37" s="183"/>
      <c r="W37" s="183"/>
      <c r="X37" s="184"/>
      <c r="Y37" s="185">
        <v>3012579.9089999995</v>
      </c>
    </row>
    <row r="38" spans="1:25" s="141" customFormat="1" x14ac:dyDescent="0.25">
      <c r="A38" s="132">
        <v>76767</v>
      </c>
      <c r="B38" s="132" t="s">
        <v>356</v>
      </c>
      <c r="C38" s="177">
        <f t="shared" si="2"/>
        <v>0</v>
      </c>
      <c r="D38" s="178"/>
      <c r="E38" s="179"/>
      <c r="F38" s="179"/>
      <c r="G38" s="179"/>
      <c r="H38" s="180"/>
      <c r="I38" s="180"/>
      <c r="J38" s="180"/>
      <c r="K38" s="179"/>
      <c r="L38" s="179"/>
      <c r="M38" s="179"/>
      <c r="N38" s="179"/>
      <c r="O38" s="179"/>
      <c r="P38" s="178"/>
      <c r="Q38" s="181"/>
      <c r="R38" s="182"/>
      <c r="S38" s="182"/>
      <c r="T38" s="183"/>
      <c r="U38" s="183"/>
      <c r="V38" s="183"/>
      <c r="W38" s="183"/>
      <c r="X38" s="184"/>
      <c r="Y38" s="185"/>
    </row>
    <row r="39" spans="1:25" s="141" customFormat="1" x14ac:dyDescent="0.25">
      <c r="A39" s="132">
        <v>73025</v>
      </c>
      <c r="B39" s="132" t="s">
        <v>318</v>
      </c>
      <c r="C39" s="177">
        <f t="shared" si="2"/>
        <v>79344</v>
      </c>
      <c r="D39" s="178">
        <v>79344</v>
      </c>
      <c r="E39" s="179"/>
      <c r="F39" s="179"/>
      <c r="G39" s="179"/>
      <c r="H39" s="180"/>
      <c r="I39" s="180"/>
      <c r="J39" s="180"/>
      <c r="K39" s="179"/>
      <c r="L39" s="179"/>
      <c r="M39" s="179"/>
      <c r="N39" s="179"/>
      <c r="O39" s="179"/>
      <c r="P39" s="178"/>
      <c r="Q39" s="181"/>
      <c r="R39" s="182"/>
      <c r="S39" s="182"/>
      <c r="T39" s="183"/>
      <c r="U39" s="183"/>
      <c r="V39" s="183"/>
      <c r="W39" s="183"/>
      <c r="X39" s="184"/>
      <c r="Y39" s="185"/>
    </row>
    <row r="40" spans="1:25" s="141" customFormat="1" x14ac:dyDescent="0.25">
      <c r="A40" s="132">
        <v>72020</v>
      </c>
      <c r="B40" s="132" t="s">
        <v>118</v>
      </c>
      <c r="C40" s="177">
        <f t="shared" si="2"/>
        <v>29412626.300000004</v>
      </c>
      <c r="D40" s="178"/>
      <c r="E40" s="179"/>
      <c r="F40" s="179"/>
      <c r="G40" s="179"/>
      <c r="H40" s="180"/>
      <c r="I40" s="180"/>
      <c r="J40" s="180"/>
      <c r="K40" s="179"/>
      <c r="L40" s="179"/>
      <c r="M40" s="179"/>
      <c r="N40" s="179"/>
      <c r="O40" s="179"/>
      <c r="P40" s="178"/>
      <c r="Q40" s="181">
        <v>108536.54</v>
      </c>
      <c r="R40" s="182"/>
      <c r="S40" s="182"/>
      <c r="T40" s="183"/>
      <c r="U40" s="183"/>
      <c r="V40" s="183"/>
      <c r="W40" s="183"/>
      <c r="X40" s="184">
        <v>29304089.760000005</v>
      </c>
      <c r="Y40" s="185"/>
    </row>
    <row r="41" spans="1:25" s="141" customFormat="1" x14ac:dyDescent="0.25">
      <c r="A41" s="132">
        <v>72024</v>
      </c>
      <c r="B41" s="132" t="s">
        <v>325</v>
      </c>
      <c r="C41" s="177">
        <f t="shared" si="2"/>
        <v>0</v>
      </c>
      <c r="D41" s="178"/>
      <c r="E41" s="179"/>
      <c r="F41" s="179"/>
      <c r="G41" s="179"/>
      <c r="H41" s="180"/>
      <c r="I41" s="180"/>
      <c r="J41" s="180"/>
      <c r="K41" s="179"/>
      <c r="L41" s="179"/>
      <c r="M41" s="179"/>
      <c r="N41" s="179"/>
      <c r="O41" s="179"/>
      <c r="P41" s="178"/>
      <c r="Q41" s="181"/>
      <c r="R41" s="182"/>
      <c r="S41" s="182"/>
      <c r="T41" s="183"/>
      <c r="U41" s="183"/>
      <c r="V41" s="183"/>
      <c r="W41" s="183"/>
      <c r="X41" s="184"/>
      <c r="Y41" s="185"/>
    </row>
    <row r="42" spans="1:25" s="141" customFormat="1" x14ac:dyDescent="0.25">
      <c r="A42" s="132">
        <v>73138</v>
      </c>
      <c r="B42" s="132" t="s">
        <v>120</v>
      </c>
      <c r="C42" s="177">
        <f t="shared" si="2"/>
        <v>10963292</v>
      </c>
      <c r="D42" s="178"/>
      <c r="E42" s="179">
        <v>7616387</v>
      </c>
      <c r="F42" s="179">
        <v>3346905</v>
      </c>
      <c r="G42" s="179"/>
      <c r="H42" s="180"/>
      <c r="I42" s="180"/>
      <c r="J42" s="180"/>
      <c r="K42" s="179"/>
      <c r="L42" s="179"/>
      <c r="M42" s="179"/>
      <c r="N42" s="179"/>
      <c r="O42" s="179"/>
      <c r="P42" s="178"/>
      <c r="Q42" s="181"/>
      <c r="R42" s="182"/>
      <c r="S42" s="182"/>
      <c r="T42" s="183"/>
      <c r="U42" s="183"/>
      <c r="V42" s="183"/>
      <c r="W42" s="183"/>
      <c r="X42" s="184"/>
      <c r="Y42" s="185"/>
    </row>
    <row r="43" spans="1:25" s="141" customFormat="1" x14ac:dyDescent="0.25">
      <c r="A43" s="132">
        <v>76683</v>
      </c>
      <c r="B43" s="132" t="s">
        <v>121</v>
      </c>
      <c r="C43" s="177">
        <f t="shared" si="2"/>
        <v>9328226</v>
      </c>
      <c r="D43" s="186"/>
      <c r="E43" s="180"/>
      <c r="F43" s="180"/>
      <c r="G43" s="179"/>
      <c r="H43" s="179"/>
      <c r="I43" s="179"/>
      <c r="J43" s="180"/>
      <c r="K43" s="179"/>
      <c r="L43" s="179"/>
      <c r="M43" s="179"/>
      <c r="N43" s="179"/>
      <c r="O43" s="179"/>
      <c r="P43" s="178"/>
      <c r="Q43" s="181">
        <v>63652</v>
      </c>
      <c r="R43" s="182"/>
      <c r="S43" s="182"/>
      <c r="T43" s="183">
        <v>58161</v>
      </c>
      <c r="U43" s="183"/>
      <c r="V43" s="183"/>
      <c r="W43" s="183"/>
      <c r="X43" s="184">
        <v>9206413</v>
      </c>
      <c r="Y43" s="185"/>
    </row>
    <row r="44" spans="1:25" s="141" customFormat="1" x14ac:dyDescent="0.25">
      <c r="A44" s="132">
        <v>72010</v>
      </c>
      <c r="B44" s="132" t="s">
        <v>367</v>
      </c>
      <c r="C44" s="177">
        <f t="shared" si="2"/>
        <v>0</v>
      </c>
      <c r="D44" s="178"/>
      <c r="E44" s="179"/>
      <c r="F44" s="179"/>
      <c r="G44" s="179"/>
      <c r="H44" s="180"/>
      <c r="I44" s="180"/>
      <c r="J44" s="180"/>
      <c r="K44" s="179"/>
      <c r="L44" s="179"/>
      <c r="M44" s="179"/>
      <c r="N44" s="179"/>
      <c r="O44" s="179"/>
      <c r="P44" s="178"/>
      <c r="Q44" s="181"/>
      <c r="R44" s="182"/>
      <c r="S44" s="182"/>
      <c r="T44" s="183"/>
      <c r="U44" s="183"/>
      <c r="V44" s="183"/>
      <c r="W44" s="183"/>
      <c r="X44" s="184"/>
      <c r="Y44" s="185"/>
    </row>
    <row r="45" spans="1:25" s="141" customFormat="1" x14ac:dyDescent="0.25">
      <c r="A45" s="132">
        <v>76708</v>
      </c>
      <c r="B45" s="132" t="s">
        <v>339</v>
      </c>
      <c r="C45" s="177">
        <f t="shared" si="2"/>
        <v>5506073</v>
      </c>
      <c r="D45" s="178"/>
      <c r="E45" s="179">
        <v>3992759</v>
      </c>
      <c r="F45" s="179">
        <v>1513314</v>
      </c>
      <c r="G45" s="179"/>
      <c r="H45" s="180"/>
      <c r="I45" s="180"/>
      <c r="J45" s="180"/>
      <c r="K45" s="179"/>
      <c r="L45" s="179"/>
      <c r="M45" s="179"/>
      <c r="N45" s="179"/>
      <c r="O45" s="179"/>
      <c r="P45" s="178"/>
      <c r="Q45" s="181"/>
      <c r="R45" s="182"/>
      <c r="S45" s="182"/>
      <c r="T45" s="183"/>
      <c r="U45" s="183"/>
      <c r="V45" s="183"/>
      <c r="W45" s="183"/>
      <c r="X45" s="184"/>
      <c r="Y45" s="185"/>
    </row>
    <row r="46" spans="1:25" s="141" customFormat="1" x14ac:dyDescent="0.25">
      <c r="A46" s="132">
        <v>72026</v>
      </c>
      <c r="B46" s="132" t="s">
        <v>124</v>
      </c>
      <c r="C46" s="177">
        <f t="shared" si="2"/>
        <v>363427.71</v>
      </c>
      <c r="D46" s="178"/>
      <c r="E46" s="179"/>
      <c r="F46" s="179"/>
      <c r="G46" s="179"/>
      <c r="H46" s="180"/>
      <c r="I46" s="180"/>
      <c r="J46" s="180"/>
      <c r="K46" s="179"/>
      <c r="L46" s="179"/>
      <c r="M46" s="179"/>
      <c r="N46" s="179"/>
      <c r="O46" s="179"/>
      <c r="P46" s="178"/>
      <c r="Q46" s="181">
        <v>317195.71000000002</v>
      </c>
      <c r="R46" s="182"/>
      <c r="S46" s="182"/>
      <c r="T46" s="183">
        <v>46232</v>
      </c>
      <c r="U46" s="183"/>
      <c r="V46" s="183"/>
      <c r="W46" s="183"/>
      <c r="X46" s="184"/>
      <c r="Y46" s="185"/>
    </row>
    <row r="47" spans="1:25" s="141" customFormat="1" x14ac:dyDescent="0.25">
      <c r="A47" s="132">
        <v>76562</v>
      </c>
      <c r="B47" s="132" t="s">
        <v>125</v>
      </c>
      <c r="C47" s="177">
        <f t="shared" si="2"/>
        <v>0</v>
      </c>
      <c r="D47" s="178"/>
      <c r="E47" s="179"/>
      <c r="F47" s="179"/>
      <c r="G47" s="179"/>
      <c r="H47" s="180"/>
      <c r="I47" s="180"/>
      <c r="J47" s="180"/>
      <c r="K47" s="179"/>
      <c r="L47" s="179"/>
      <c r="M47" s="179"/>
      <c r="N47" s="179"/>
      <c r="O47" s="179"/>
      <c r="P47" s="178"/>
      <c r="Q47" s="181"/>
      <c r="R47" s="182"/>
      <c r="S47" s="182"/>
      <c r="T47" s="183"/>
      <c r="U47" s="183"/>
      <c r="V47" s="183"/>
      <c r="W47" s="183"/>
      <c r="X47" s="184"/>
      <c r="Y47" s="185"/>
    </row>
    <row r="48" spans="1:25" s="141" customFormat="1" x14ac:dyDescent="0.25">
      <c r="A48" s="132">
        <v>74461</v>
      </c>
      <c r="B48" s="132" t="s">
        <v>342</v>
      </c>
      <c r="C48" s="177">
        <f t="shared" si="2"/>
        <v>15599420.310000002</v>
      </c>
      <c r="D48" s="178"/>
      <c r="E48" s="179">
        <v>-2518401</v>
      </c>
      <c r="F48" s="179">
        <v>132309</v>
      </c>
      <c r="G48" s="179"/>
      <c r="H48" s="180"/>
      <c r="I48" s="180"/>
      <c r="J48" s="180"/>
      <c r="K48" s="179"/>
      <c r="L48" s="179"/>
      <c r="M48" s="179"/>
      <c r="N48" s="179"/>
      <c r="O48" s="179"/>
      <c r="P48" s="178"/>
      <c r="Q48" s="181"/>
      <c r="R48" s="182"/>
      <c r="S48" s="182"/>
      <c r="T48" s="183"/>
      <c r="U48" s="183"/>
      <c r="V48" s="183"/>
      <c r="W48" s="183"/>
      <c r="X48" s="184">
        <v>17985512.310000002</v>
      </c>
      <c r="Y48" s="185"/>
    </row>
    <row r="49" spans="1:25" s="141" customFormat="1" x14ac:dyDescent="0.25">
      <c r="A49" s="132">
        <v>70079</v>
      </c>
      <c r="B49" s="132" t="s">
        <v>343</v>
      </c>
      <c r="C49" s="177">
        <f t="shared" si="2"/>
        <v>31969263.710000005</v>
      </c>
      <c r="D49" s="178"/>
      <c r="E49" s="179">
        <v>-3275432.96</v>
      </c>
      <c r="F49" s="179">
        <v>170757</v>
      </c>
      <c r="G49" s="179"/>
      <c r="H49" s="180"/>
      <c r="I49" s="180"/>
      <c r="J49" s="180"/>
      <c r="K49" s="179"/>
      <c r="L49" s="179"/>
      <c r="M49" s="179"/>
      <c r="N49" s="179"/>
      <c r="O49" s="179"/>
      <c r="P49" s="178"/>
      <c r="Q49" s="181">
        <v>172647.69</v>
      </c>
      <c r="R49" s="182"/>
      <c r="S49" s="182"/>
      <c r="T49" s="183">
        <v>63950</v>
      </c>
      <c r="U49" s="183"/>
      <c r="V49" s="183"/>
      <c r="W49" s="183"/>
      <c r="X49" s="184">
        <v>34837341.980000004</v>
      </c>
      <c r="Y49" s="185"/>
    </row>
    <row r="50" spans="1:25" s="141" customFormat="1" x14ac:dyDescent="0.25">
      <c r="A50" s="132">
        <v>72044</v>
      </c>
      <c r="B50" s="132" t="s">
        <v>128</v>
      </c>
      <c r="C50" s="177">
        <f t="shared" si="2"/>
        <v>7014640</v>
      </c>
      <c r="D50" s="178"/>
      <c r="E50" s="179">
        <v>7014640</v>
      </c>
      <c r="F50" s="179"/>
      <c r="G50" s="179"/>
      <c r="H50" s="180"/>
      <c r="I50" s="180"/>
      <c r="J50" s="180"/>
      <c r="K50" s="179"/>
      <c r="L50" s="179"/>
      <c r="M50" s="179"/>
      <c r="N50" s="179"/>
      <c r="O50" s="179"/>
      <c r="P50" s="178"/>
      <c r="Q50" s="181"/>
      <c r="R50" s="182"/>
      <c r="S50" s="182"/>
      <c r="T50" s="183"/>
      <c r="U50" s="183"/>
      <c r="V50" s="183"/>
      <c r="W50" s="183"/>
      <c r="X50" s="184"/>
      <c r="Y50" s="185"/>
    </row>
    <row r="51" spans="1:25" s="141" customFormat="1" x14ac:dyDescent="0.25">
      <c r="A51" s="141">
        <v>76606</v>
      </c>
      <c r="B51" s="132" t="s">
        <v>347</v>
      </c>
      <c r="C51" s="177">
        <f t="shared" si="2"/>
        <v>1625812</v>
      </c>
      <c r="D51" s="178">
        <v>67480</v>
      </c>
      <c r="E51" s="179"/>
      <c r="F51" s="179"/>
      <c r="G51" s="179"/>
      <c r="H51" s="180"/>
      <c r="I51" s="180"/>
      <c r="J51" s="179"/>
      <c r="K51" s="179"/>
      <c r="L51" s="179"/>
      <c r="M51" s="179"/>
      <c r="N51" s="179"/>
      <c r="O51" s="179"/>
      <c r="P51" s="178"/>
      <c r="Q51" s="181"/>
      <c r="R51" s="182"/>
      <c r="S51" s="182"/>
      <c r="T51" s="183">
        <v>41492</v>
      </c>
      <c r="U51" s="183"/>
      <c r="V51" s="183"/>
      <c r="W51" s="183">
        <v>1516840</v>
      </c>
      <c r="X51" s="184"/>
      <c r="Y51" s="185"/>
    </row>
    <row r="52" spans="1:25" s="141" customFormat="1" x14ac:dyDescent="0.25">
      <c r="A52" s="132">
        <v>72031</v>
      </c>
      <c r="B52" s="132" t="s">
        <v>369</v>
      </c>
      <c r="C52" s="177">
        <f t="shared" si="2"/>
        <v>219781.77</v>
      </c>
      <c r="D52" s="186"/>
      <c r="E52" s="180"/>
      <c r="F52" s="180"/>
      <c r="G52" s="179"/>
      <c r="H52" s="179"/>
      <c r="I52" s="179"/>
      <c r="J52" s="180"/>
      <c r="K52" s="179"/>
      <c r="L52" s="179"/>
      <c r="M52" s="179"/>
      <c r="N52" s="179"/>
      <c r="O52" s="179"/>
      <c r="P52" s="178"/>
      <c r="Q52" s="181">
        <v>219781.77</v>
      </c>
      <c r="R52" s="182"/>
      <c r="S52" s="182"/>
      <c r="T52" s="183"/>
      <c r="U52" s="183"/>
      <c r="V52" s="183"/>
      <c r="W52" s="183"/>
      <c r="X52" s="184"/>
      <c r="Y52" s="185"/>
    </row>
    <row r="53" spans="1:25" s="141" customFormat="1" x14ac:dyDescent="0.25">
      <c r="A53" s="132">
        <v>73957</v>
      </c>
      <c r="B53" s="132" t="s">
        <v>370</v>
      </c>
      <c r="C53" s="177">
        <f t="shared" si="2"/>
        <v>20403783.170000002</v>
      </c>
      <c r="D53" s="186"/>
      <c r="E53" s="179">
        <v>20108557</v>
      </c>
      <c r="F53" s="180"/>
      <c r="G53" s="179"/>
      <c r="H53" s="179"/>
      <c r="I53" s="179"/>
      <c r="J53" s="180"/>
      <c r="K53" s="179"/>
      <c r="L53" s="179"/>
      <c r="M53" s="179"/>
      <c r="N53" s="179"/>
      <c r="O53" s="179"/>
      <c r="P53" s="178"/>
      <c r="Q53" s="181">
        <v>295226.17</v>
      </c>
      <c r="R53" s="182"/>
      <c r="S53" s="182"/>
      <c r="T53" s="183"/>
      <c r="U53" s="183"/>
      <c r="V53" s="183"/>
      <c r="W53" s="183"/>
      <c r="X53" s="184"/>
      <c r="Y53" s="185"/>
    </row>
    <row r="54" spans="1:25" s="141" customFormat="1" x14ac:dyDescent="0.25">
      <c r="A54" s="141">
        <v>72025</v>
      </c>
      <c r="B54" s="132" t="s">
        <v>371</v>
      </c>
      <c r="C54" s="177">
        <f t="shared" si="2"/>
        <v>0</v>
      </c>
      <c r="D54" s="178"/>
      <c r="E54" s="179"/>
      <c r="F54" s="179"/>
      <c r="G54" s="179"/>
      <c r="H54" s="180"/>
      <c r="I54" s="180"/>
      <c r="J54" s="180"/>
      <c r="K54" s="179"/>
      <c r="L54" s="179"/>
      <c r="M54" s="179"/>
      <c r="N54" s="179"/>
      <c r="O54" s="179"/>
      <c r="P54" s="178"/>
      <c r="Q54" s="181"/>
      <c r="R54" s="182"/>
      <c r="S54" s="182"/>
      <c r="T54" s="183"/>
      <c r="U54" s="183"/>
      <c r="V54" s="183"/>
      <c r="W54" s="183"/>
      <c r="X54" s="184"/>
      <c r="Y54" s="185"/>
    </row>
    <row r="55" spans="1:25" s="141" customFormat="1" x14ac:dyDescent="0.25">
      <c r="A55" s="141">
        <v>70024</v>
      </c>
      <c r="B55" s="132" t="s">
        <v>133</v>
      </c>
      <c r="C55" s="177">
        <f t="shared" si="2"/>
        <v>2311707</v>
      </c>
      <c r="D55" s="178">
        <v>42164</v>
      </c>
      <c r="E55" s="179">
        <v>1645772</v>
      </c>
      <c r="F55" s="179">
        <v>623771</v>
      </c>
      <c r="G55" s="179"/>
      <c r="H55" s="180"/>
      <c r="I55" s="180"/>
      <c r="J55" s="180"/>
      <c r="K55" s="179"/>
      <c r="L55" s="179"/>
      <c r="M55" s="179"/>
      <c r="N55" s="179"/>
      <c r="O55" s="179"/>
      <c r="P55" s="178"/>
      <c r="Q55" s="181"/>
      <c r="R55" s="182"/>
      <c r="S55" s="182"/>
      <c r="T55" s="183"/>
      <c r="U55" s="183"/>
      <c r="V55" s="183"/>
      <c r="W55" s="183"/>
      <c r="X55" s="184"/>
      <c r="Y55" s="185"/>
    </row>
    <row r="56" spans="1:25" s="141" customFormat="1" x14ac:dyDescent="0.25">
      <c r="A56" s="141">
        <v>72027</v>
      </c>
      <c r="B56" s="132" t="s">
        <v>134</v>
      </c>
      <c r="C56" s="177">
        <f t="shared" si="2"/>
        <v>20816109.886</v>
      </c>
      <c r="D56" s="178"/>
      <c r="E56" s="179"/>
      <c r="F56" s="179"/>
      <c r="G56" s="179"/>
      <c r="H56" s="180"/>
      <c r="I56" s="180"/>
      <c r="J56" s="180"/>
      <c r="K56" s="179"/>
      <c r="L56" s="179">
        <v>-5824960</v>
      </c>
      <c r="M56" s="179">
        <v>23081420</v>
      </c>
      <c r="N56" s="179"/>
      <c r="O56" s="179"/>
      <c r="P56" s="178"/>
      <c r="Q56" s="181"/>
      <c r="R56" s="182"/>
      <c r="S56" s="182"/>
      <c r="T56" s="183"/>
      <c r="U56" s="183"/>
      <c r="V56" s="183"/>
      <c r="W56" s="183"/>
      <c r="X56" s="184"/>
      <c r="Y56" s="185">
        <v>3559649.8859999999</v>
      </c>
    </row>
    <row r="57" spans="1:25" s="141" customFormat="1" x14ac:dyDescent="0.25">
      <c r="A57" s="132">
        <v>76498</v>
      </c>
      <c r="B57" s="132" t="s">
        <v>350</v>
      </c>
      <c r="C57" s="177">
        <f t="shared" si="2"/>
        <v>34146442.780000001</v>
      </c>
      <c r="D57" s="178">
        <v>258056</v>
      </c>
      <c r="E57" s="179"/>
      <c r="F57" s="179"/>
      <c r="G57" s="179"/>
      <c r="H57" s="180"/>
      <c r="I57" s="180"/>
      <c r="J57" s="180"/>
      <c r="K57" s="179"/>
      <c r="L57" s="179"/>
      <c r="M57" s="179"/>
      <c r="N57" s="179"/>
      <c r="O57" s="179"/>
      <c r="P57" s="178"/>
      <c r="Q57" s="181">
        <v>313114.90999999997</v>
      </c>
      <c r="R57" s="182"/>
      <c r="S57" s="182"/>
      <c r="T57" s="183">
        <v>231561</v>
      </c>
      <c r="U57" s="183"/>
      <c r="V57" s="183"/>
      <c r="W57" s="183"/>
      <c r="X57" s="184">
        <v>33343710.870000001</v>
      </c>
      <c r="Y57" s="185"/>
    </row>
    <row r="58" spans="1:25" s="141" customFormat="1" x14ac:dyDescent="0.25">
      <c r="A58" s="132">
        <v>73374</v>
      </c>
      <c r="B58" s="132" t="s">
        <v>375</v>
      </c>
      <c r="C58" s="177">
        <f t="shared" si="2"/>
        <v>3553858.8</v>
      </c>
      <c r="D58" s="178"/>
      <c r="E58" s="179"/>
      <c r="F58" s="179"/>
      <c r="G58" s="179"/>
      <c r="H58" s="180"/>
      <c r="I58" s="180"/>
      <c r="J58" s="180"/>
      <c r="K58" s="179"/>
      <c r="L58" s="179"/>
      <c r="M58" s="179"/>
      <c r="N58" s="179"/>
      <c r="O58" s="179"/>
      <c r="P58" s="178"/>
      <c r="Q58" s="181"/>
      <c r="R58" s="182"/>
      <c r="S58" s="182"/>
      <c r="T58" s="183"/>
      <c r="U58" s="183"/>
      <c r="V58" s="183"/>
      <c r="W58" s="183"/>
      <c r="X58" s="184"/>
      <c r="Y58" s="185">
        <v>3553858.8</v>
      </c>
    </row>
    <row r="59" spans="1:25" s="141" customFormat="1" x14ac:dyDescent="0.25">
      <c r="A59" s="132">
        <v>72001</v>
      </c>
      <c r="B59" s="132" t="s">
        <v>376</v>
      </c>
      <c r="C59" s="177">
        <f t="shared" si="2"/>
        <v>997722.6</v>
      </c>
      <c r="D59" s="178"/>
      <c r="E59" s="179"/>
      <c r="F59" s="179"/>
      <c r="G59" s="179"/>
      <c r="H59" s="180"/>
      <c r="I59" s="180"/>
      <c r="J59" s="180"/>
      <c r="K59" s="179"/>
      <c r="L59" s="179"/>
      <c r="M59" s="179"/>
      <c r="N59" s="179"/>
      <c r="O59" s="179"/>
      <c r="P59" s="178"/>
      <c r="Q59" s="181"/>
      <c r="R59" s="182"/>
      <c r="S59" s="182"/>
      <c r="T59" s="183"/>
      <c r="U59" s="183"/>
      <c r="V59" s="183"/>
      <c r="W59" s="183"/>
      <c r="X59" s="184"/>
      <c r="Y59" s="185">
        <v>997722.6</v>
      </c>
    </row>
    <row r="60" spans="1:25" s="141" customFormat="1" x14ac:dyDescent="0.25">
      <c r="A60" s="132">
        <v>73431</v>
      </c>
      <c r="B60" s="132" t="s">
        <v>377</v>
      </c>
      <c r="C60" s="177">
        <f t="shared" si="2"/>
        <v>555468</v>
      </c>
      <c r="D60" s="178"/>
      <c r="E60" s="179"/>
      <c r="F60" s="179"/>
      <c r="G60" s="179"/>
      <c r="H60" s="180"/>
      <c r="I60" s="180"/>
      <c r="J60" s="180"/>
      <c r="K60" s="179"/>
      <c r="L60" s="179"/>
      <c r="M60" s="179"/>
      <c r="N60" s="179"/>
      <c r="O60" s="179"/>
      <c r="P60" s="178"/>
      <c r="Q60" s="181"/>
      <c r="R60" s="182"/>
      <c r="S60" s="182"/>
      <c r="T60" s="183"/>
      <c r="U60" s="183"/>
      <c r="V60" s="183"/>
      <c r="W60" s="183"/>
      <c r="X60" s="184"/>
      <c r="Y60" s="185">
        <v>555468</v>
      </c>
    </row>
    <row r="61" spans="1:25" s="141" customFormat="1" x14ac:dyDescent="0.25">
      <c r="A61" s="132">
        <v>73469</v>
      </c>
      <c r="B61" s="132" t="s">
        <v>141</v>
      </c>
      <c r="C61" s="177">
        <f t="shared" si="2"/>
        <v>272694</v>
      </c>
      <c r="D61" s="178"/>
      <c r="E61" s="179"/>
      <c r="F61" s="179"/>
      <c r="G61" s="179"/>
      <c r="H61" s="180"/>
      <c r="I61" s="180"/>
      <c r="J61" s="180"/>
      <c r="K61" s="179"/>
      <c r="L61" s="179"/>
      <c r="M61" s="179"/>
      <c r="N61" s="179"/>
      <c r="O61" s="179"/>
      <c r="P61" s="178"/>
      <c r="Q61" s="181"/>
      <c r="R61" s="182"/>
      <c r="S61" s="182"/>
      <c r="T61" s="183"/>
      <c r="U61" s="183"/>
      <c r="V61" s="183"/>
      <c r="W61" s="183"/>
      <c r="X61" s="184"/>
      <c r="Y61" s="185">
        <v>272694</v>
      </c>
    </row>
    <row r="62" spans="1:25" s="141" customFormat="1" x14ac:dyDescent="0.25">
      <c r="A62" s="132">
        <v>73053</v>
      </c>
      <c r="B62" s="132" t="s">
        <v>379</v>
      </c>
      <c r="C62" s="177">
        <f t="shared" si="2"/>
        <v>834053.4</v>
      </c>
      <c r="D62" s="178"/>
      <c r="E62" s="179"/>
      <c r="F62" s="179"/>
      <c r="G62" s="179"/>
      <c r="H62" s="180"/>
      <c r="I62" s="180"/>
      <c r="J62" s="180"/>
      <c r="K62" s="179"/>
      <c r="L62" s="179"/>
      <c r="M62" s="179"/>
      <c r="N62" s="179"/>
      <c r="O62" s="179"/>
      <c r="P62" s="178"/>
      <c r="Q62" s="181"/>
      <c r="R62" s="182"/>
      <c r="S62" s="182"/>
      <c r="T62" s="183"/>
      <c r="U62" s="183"/>
      <c r="V62" s="183"/>
      <c r="W62" s="183"/>
      <c r="X62" s="184"/>
      <c r="Y62" s="185">
        <v>834053.4</v>
      </c>
    </row>
    <row r="63" spans="1:25" s="141" customFormat="1" x14ac:dyDescent="0.25">
      <c r="A63" s="132">
        <v>72003</v>
      </c>
      <c r="B63" s="132" t="s">
        <v>380</v>
      </c>
      <c r="C63" s="177">
        <f t="shared" si="2"/>
        <v>3120052.2</v>
      </c>
      <c r="D63" s="178"/>
      <c r="E63" s="179"/>
      <c r="F63" s="179"/>
      <c r="G63" s="179"/>
      <c r="H63" s="180"/>
      <c r="I63" s="180"/>
      <c r="J63" s="180"/>
      <c r="K63" s="179"/>
      <c r="L63" s="179"/>
      <c r="M63" s="179"/>
      <c r="N63" s="179"/>
      <c r="O63" s="179"/>
      <c r="P63" s="178"/>
      <c r="Q63" s="181"/>
      <c r="R63" s="182"/>
      <c r="S63" s="182"/>
      <c r="T63" s="183"/>
      <c r="U63" s="183"/>
      <c r="V63" s="183"/>
      <c r="W63" s="183"/>
      <c r="X63" s="184"/>
      <c r="Y63" s="185">
        <v>3120052.2</v>
      </c>
    </row>
    <row r="64" spans="1:25" s="141" customFormat="1" x14ac:dyDescent="0.25">
      <c r="A64" s="132">
        <v>70702</v>
      </c>
      <c r="B64" s="132" t="s">
        <v>144</v>
      </c>
      <c r="C64" s="177">
        <f t="shared" si="2"/>
        <v>1235865.6000000001</v>
      </c>
      <c r="D64" s="178"/>
      <c r="E64" s="179"/>
      <c r="F64" s="179"/>
      <c r="G64" s="179"/>
      <c r="H64" s="180"/>
      <c r="I64" s="180"/>
      <c r="J64" s="180"/>
      <c r="K64" s="179"/>
      <c r="L64" s="179"/>
      <c r="M64" s="179"/>
      <c r="N64" s="179"/>
      <c r="O64" s="179"/>
      <c r="P64" s="178"/>
      <c r="Q64" s="181"/>
      <c r="R64" s="182"/>
      <c r="S64" s="182"/>
      <c r="T64" s="183"/>
      <c r="U64" s="183"/>
      <c r="V64" s="183"/>
      <c r="W64" s="183"/>
      <c r="X64" s="184"/>
      <c r="Y64" s="185">
        <v>1235865.6000000001</v>
      </c>
    </row>
    <row r="65" spans="1:25" s="141" customFormat="1" x14ac:dyDescent="0.25">
      <c r="A65" s="132">
        <v>73516</v>
      </c>
      <c r="B65" s="132" t="s">
        <v>381</v>
      </c>
      <c r="C65" s="177">
        <f t="shared" si="2"/>
        <v>664678.19999999995</v>
      </c>
      <c r="D65" s="178"/>
      <c r="E65" s="179"/>
      <c r="F65" s="179"/>
      <c r="G65" s="179"/>
      <c r="H65" s="180"/>
      <c r="I65" s="180"/>
      <c r="J65" s="180"/>
      <c r="K65" s="179"/>
      <c r="L65" s="179"/>
      <c r="M65" s="179"/>
      <c r="N65" s="179"/>
      <c r="O65" s="179"/>
      <c r="P65" s="178"/>
      <c r="Q65" s="181"/>
      <c r="R65" s="182"/>
      <c r="S65" s="182"/>
      <c r="T65" s="183"/>
      <c r="U65" s="183"/>
      <c r="V65" s="183"/>
      <c r="W65" s="183"/>
      <c r="X65" s="184"/>
      <c r="Y65" s="185">
        <v>664678.19999999995</v>
      </c>
    </row>
    <row r="66" spans="1:25" s="141" customFormat="1" x14ac:dyDescent="0.25">
      <c r="A66" s="132">
        <v>74561</v>
      </c>
      <c r="B66" s="132" t="s">
        <v>320</v>
      </c>
      <c r="C66" s="177">
        <f t="shared" si="2"/>
        <v>48230537.600000001</v>
      </c>
      <c r="D66" s="178"/>
      <c r="E66" s="179"/>
      <c r="F66" s="179"/>
      <c r="G66" s="179"/>
      <c r="H66" s="180"/>
      <c r="I66" s="180"/>
      <c r="J66" s="180">
        <f>5444348</f>
        <v>5444348</v>
      </c>
      <c r="K66" s="179">
        <v>40533105</v>
      </c>
      <c r="L66" s="179"/>
      <c r="M66" s="179"/>
      <c r="N66" s="179"/>
      <c r="O66" s="179"/>
      <c r="P66" s="178"/>
      <c r="Q66" s="181"/>
      <c r="R66" s="182"/>
      <c r="S66" s="182"/>
      <c r="T66" s="183"/>
      <c r="U66" s="183"/>
      <c r="V66" s="183"/>
      <c r="W66" s="183"/>
      <c r="X66" s="184"/>
      <c r="Y66" s="185">
        <v>2253084.6</v>
      </c>
    </row>
    <row r="67" spans="1:25" s="141" customFormat="1" x14ac:dyDescent="0.25">
      <c r="A67" s="132">
        <v>74064</v>
      </c>
      <c r="B67" s="141" t="s">
        <v>382</v>
      </c>
      <c r="C67" s="177">
        <f t="shared" si="2"/>
        <v>622504.19999999995</v>
      </c>
      <c r="D67" s="178"/>
      <c r="E67" s="179"/>
      <c r="F67" s="179"/>
      <c r="G67" s="179"/>
      <c r="H67" s="180"/>
      <c r="I67" s="180"/>
      <c r="J67" s="180"/>
      <c r="K67" s="179"/>
      <c r="L67" s="179"/>
      <c r="M67" s="179"/>
      <c r="N67" s="179"/>
      <c r="O67" s="179"/>
      <c r="P67" s="178"/>
      <c r="Q67" s="181"/>
      <c r="R67" s="182"/>
      <c r="S67" s="182"/>
      <c r="T67" s="183"/>
      <c r="U67" s="183"/>
      <c r="V67" s="183"/>
      <c r="W67" s="183"/>
      <c r="X67" s="184"/>
      <c r="Y67" s="185">
        <v>622504.19999999995</v>
      </c>
    </row>
    <row r="68" spans="1:25" s="141" customFormat="1" x14ac:dyDescent="0.25">
      <c r="A68" s="132">
        <v>74076</v>
      </c>
      <c r="B68" s="132" t="s">
        <v>149</v>
      </c>
      <c r="C68" s="177">
        <f t="shared" si="2"/>
        <v>643214.4</v>
      </c>
      <c r="D68" s="178"/>
      <c r="E68" s="179"/>
      <c r="F68" s="179"/>
      <c r="G68" s="179"/>
      <c r="H68" s="180"/>
      <c r="I68" s="180"/>
      <c r="J68" s="180"/>
      <c r="K68" s="179"/>
      <c r="L68" s="179"/>
      <c r="M68" s="179"/>
      <c r="N68" s="179"/>
      <c r="O68" s="179"/>
      <c r="P68" s="178"/>
      <c r="Q68" s="181"/>
      <c r="R68" s="182"/>
      <c r="S68" s="182"/>
      <c r="T68" s="183"/>
      <c r="U68" s="183"/>
      <c r="V68" s="183"/>
      <c r="W68" s="183"/>
      <c r="X68" s="184"/>
      <c r="Y68" s="185">
        <v>643214.4</v>
      </c>
    </row>
    <row r="69" spans="1:25" s="141" customFormat="1" x14ac:dyDescent="0.25">
      <c r="A69" s="141">
        <v>76628</v>
      </c>
      <c r="B69" s="132" t="s">
        <v>383</v>
      </c>
      <c r="C69" s="177">
        <f t="shared" ref="C69:C105" si="3">SUM(D69:Y69)</f>
        <v>1100565.6000000001</v>
      </c>
      <c r="D69" s="178"/>
      <c r="E69" s="179"/>
      <c r="F69" s="179"/>
      <c r="G69" s="179"/>
      <c r="H69" s="180"/>
      <c r="I69" s="180"/>
      <c r="J69" s="180"/>
      <c r="K69" s="179"/>
      <c r="L69" s="179"/>
      <c r="M69" s="179"/>
      <c r="N69" s="179"/>
      <c r="O69" s="179"/>
      <c r="P69" s="178"/>
      <c r="Q69" s="181"/>
      <c r="R69" s="182"/>
      <c r="S69" s="182"/>
      <c r="T69" s="183"/>
      <c r="U69" s="183"/>
      <c r="V69" s="183"/>
      <c r="W69" s="183"/>
      <c r="X69" s="184"/>
      <c r="Y69" s="185">
        <v>1100565.6000000001</v>
      </c>
    </row>
    <row r="70" spans="1:25" s="141" customFormat="1" x14ac:dyDescent="0.25">
      <c r="A70" s="141">
        <v>74179</v>
      </c>
      <c r="B70" s="132" t="s">
        <v>384</v>
      </c>
      <c r="C70" s="177">
        <f t="shared" si="3"/>
        <v>547153.80000000005</v>
      </c>
      <c r="D70" s="178"/>
      <c r="E70" s="179"/>
      <c r="F70" s="179"/>
      <c r="G70" s="179"/>
      <c r="H70" s="180"/>
      <c r="I70" s="180"/>
      <c r="J70" s="180"/>
      <c r="K70" s="179"/>
      <c r="L70" s="179"/>
      <c r="M70" s="179"/>
      <c r="N70" s="179"/>
      <c r="O70" s="179"/>
      <c r="P70" s="178"/>
      <c r="Q70" s="181"/>
      <c r="R70" s="182"/>
      <c r="S70" s="182"/>
      <c r="T70" s="183"/>
      <c r="U70" s="183"/>
      <c r="V70" s="183"/>
      <c r="W70" s="183"/>
      <c r="X70" s="184"/>
      <c r="Y70" s="185">
        <v>547153.80000000005</v>
      </c>
    </row>
    <row r="71" spans="1:25" s="141" customFormat="1" x14ac:dyDescent="0.25">
      <c r="A71" s="132">
        <v>74328</v>
      </c>
      <c r="B71" s="132" t="s">
        <v>385</v>
      </c>
      <c r="C71" s="177">
        <f t="shared" si="3"/>
        <v>634854</v>
      </c>
      <c r="D71" s="178"/>
      <c r="E71" s="179"/>
      <c r="F71" s="179"/>
      <c r="G71" s="179"/>
      <c r="H71" s="180"/>
      <c r="I71" s="180"/>
      <c r="J71" s="180"/>
      <c r="K71" s="179"/>
      <c r="L71" s="179"/>
      <c r="M71" s="179"/>
      <c r="N71" s="179"/>
      <c r="O71" s="179"/>
      <c r="P71" s="178"/>
      <c r="Q71" s="181"/>
      <c r="R71" s="182"/>
      <c r="S71" s="182"/>
      <c r="T71" s="183"/>
      <c r="U71" s="183"/>
      <c r="V71" s="183"/>
      <c r="W71" s="183"/>
      <c r="X71" s="184"/>
      <c r="Y71" s="185">
        <v>634854</v>
      </c>
    </row>
    <row r="72" spans="1:25" s="141" customFormat="1" x14ac:dyDescent="0.25">
      <c r="A72" s="132">
        <v>74655</v>
      </c>
      <c r="B72" s="132" t="s">
        <v>386</v>
      </c>
      <c r="C72" s="177">
        <f t="shared" si="3"/>
        <v>1403244</v>
      </c>
      <c r="D72" s="186"/>
      <c r="E72" s="179"/>
      <c r="F72" s="180"/>
      <c r="G72" s="179"/>
      <c r="H72" s="179"/>
      <c r="I72" s="179"/>
      <c r="J72" s="180"/>
      <c r="K72" s="179"/>
      <c r="L72" s="179"/>
      <c r="M72" s="179"/>
      <c r="N72" s="179"/>
      <c r="O72" s="179"/>
      <c r="P72" s="178"/>
      <c r="Q72" s="181"/>
      <c r="R72" s="182"/>
      <c r="S72" s="182"/>
      <c r="T72" s="183"/>
      <c r="U72" s="183"/>
      <c r="V72" s="183"/>
      <c r="W72" s="183"/>
      <c r="X72" s="184"/>
      <c r="Y72" s="185">
        <v>1403244</v>
      </c>
    </row>
    <row r="73" spans="1:25" s="141" customFormat="1" x14ac:dyDescent="0.25">
      <c r="A73" s="141">
        <v>72006</v>
      </c>
      <c r="B73" s="132" t="s">
        <v>154</v>
      </c>
      <c r="C73" s="177">
        <f t="shared" si="3"/>
        <v>4337242.1100000003</v>
      </c>
      <c r="D73" s="186"/>
      <c r="E73" s="179"/>
      <c r="F73" s="180"/>
      <c r="G73" s="179"/>
      <c r="H73" s="179"/>
      <c r="I73" s="179"/>
      <c r="J73" s="180"/>
      <c r="K73" s="179"/>
      <c r="L73" s="179"/>
      <c r="M73" s="179"/>
      <c r="N73" s="179"/>
      <c r="O73" s="179"/>
      <c r="P73" s="178"/>
      <c r="Q73" s="181"/>
      <c r="R73" s="182"/>
      <c r="S73" s="182"/>
      <c r="T73" s="183"/>
      <c r="U73" s="183"/>
      <c r="V73" s="183"/>
      <c r="W73" s="183"/>
      <c r="X73" s="184"/>
      <c r="Y73" s="185">
        <v>4337242.1100000003</v>
      </c>
    </row>
    <row r="74" spans="1:25" s="141" customFormat="1" x14ac:dyDescent="0.25">
      <c r="A74" s="141">
        <v>73488</v>
      </c>
      <c r="B74" s="132" t="s">
        <v>155</v>
      </c>
      <c r="C74" s="177">
        <f t="shared" si="3"/>
        <v>1103914.2</v>
      </c>
      <c r="D74" s="186"/>
      <c r="E74" s="179"/>
      <c r="F74" s="180"/>
      <c r="G74" s="179"/>
      <c r="H74" s="179"/>
      <c r="I74" s="179"/>
      <c r="J74" s="180"/>
      <c r="K74" s="179"/>
      <c r="L74" s="179"/>
      <c r="M74" s="179"/>
      <c r="N74" s="179"/>
      <c r="O74" s="179"/>
      <c r="P74" s="178"/>
      <c r="Q74" s="181"/>
      <c r="R74" s="182"/>
      <c r="S74" s="182"/>
      <c r="T74" s="183"/>
      <c r="U74" s="183"/>
      <c r="V74" s="183"/>
      <c r="W74" s="183"/>
      <c r="X74" s="184"/>
      <c r="Y74" s="185">
        <v>1103914.2</v>
      </c>
    </row>
    <row r="75" spans="1:25" s="141" customFormat="1" x14ac:dyDescent="0.25">
      <c r="A75" s="141">
        <v>73440</v>
      </c>
      <c r="B75" s="132" t="s">
        <v>387</v>
      </c>
      <c r="C75" s="177">
        <f t="shared" si="3"/>
        <v>985108.2</v>
      </c>
      <c r="D75" s="178"/>
      <c r="E75" s="179"/>
      <c r="F75" s="179"/>
      <c r="G75" s="179"/>
      <c r="H75" s="180"/>
      <c r="I75" s="180"/>
      <c r="J75" s="180"/>
      <c r="K75" s="179"/>
      <c r="L75" s="179"/>
      <c r="M75" s="179"/>
      <c r="N75" s="179"/>
      <c r="O75" s="179"/>
      <c r="P75" s="178"/>
      <c r="Q75" s="181"/>
      <c r="R75" s="182"/>
      <c r="S75" s="182"/>
      <c r="T75" s="183"/>
      <c r="U75" s="183"/>
      <c r="V75" s="183"/>
      <c r="W75" s="183"/>
      <c r="X75" s="184"/>
      <c r="Y75" s="185">
        <v>985108.2</v>
      </c>
    </row>
    <row r="76" spans="1:25" s="141" customFormat="1" x14ac:dyDescent="0.25">
      <c r="A76" s="132">
        <v>73511</v>
      </c>
      <c r="B76" s="132" t="s">
        <v>388</v>
      </c>
      <c r="C76" s="177">
        <f t="shared" si="3"/>
        <v>1068990.6000000001</v>
      </c>
      <c r="D76" s="178"/>
      <c r="E76" s="179"/>
      <c r="F76" s="179"/>
      <c r="G76" s="179"/>
      <c r="H76" s="180"/>
      <c r="I76" s="180"/>
      <c r="J76" s="180"/>
      <c r="K76" s="179"/>
      <c r="L76" s="179"/>
      <c r="M76" s="179"/>
      <c r="N76" s="179"/>
      <c r="O76" s="179"/>
      <c r="P76" s="178"/>
      <c r="Q76" s="181"/>
      <c r="R76" s="182"/>
      <c r="S76" s="182"/>
      <c r="T76" s="183"/>
      <c r="U76" s="183"/>
      <c r="V76" s="183"/>
      <c r="W76" s="183"/>
      <c r="X76" s="184"/>
      <c r="Y76" s="185">
        <v>1068990.6000000001</v>
      </c>
    </row>
    <row r="77" spans="1:25" s="141" customFormat="1" x14ac:dyDescent="0.25">
      <c r="A77" s="141">
        <v>72007</v>
      </c>
      <c r="B77" s="132" t="s">
        <v>389</v>
      </c>
      <c r="C77" s="177">
        <f t="shared" si="3"/>
        <v>733843.2</v>
      </c>
      <c r="D77" s="178"/>
      <c r="E77" s="179"/>
      <c r="F77" s="179"/>
      <c r="G77" s="179"/>
      <c r="H77" s="180"/>
      <c r="I77" s="180"/>
      <c r="J77" s="180"/>
      <c r="K77" s="179"/>
      <c r="L77" s="179"/>
      <c r="M77" s="179"/>
      <c r="N77" s="179"/>
      <c r="O77" s="179"/>
      <c r="P77" s="178"/>
      <c r="Q77" s="181"/>
      <c r="R77" s="182"/>
      <c r="S77" s="182"/>
      <c r="T77" s="183"/>
      <c r="U77" s="183"/>
      <c r="V77" s="183"/>
      <c r="W77" s="183"/>
      <c r="X77" s="184"/>
      <c r="Y77" s="185">
        <v>733843.2</v>
      </c>
    </row>
    <row r="78" spans="1:25" s="141" customFormat="1" x14ac:dyDescent="0.25">
      <c r="A78" s="141">
        <v>72008</v>
      </c>
      <c r="B78" s="132" t="s">
        <v>390</v>
      </c>
      <c r="C78" s="177">
        <f t="shared" si="3"/>
        <v>967792.2</v>
      </c>
      <c r="D78" s="178"/>
      <c r="E78" s="179"/>
      <c r="F78" s="179"/>
      <c r="G78" s="179"/>
      <c r="H78" s="180"/>
      <c r="I78" s="180"/>
      <c r="J78" s="180"/>
      <c r="K78" s="179"/>
      <c r="L78" s="179"/>
      <c r="M78" s="179"/>
      <c r="N78" s="179"/>
      <c r="O78" s="179"/>
      <c r="P78" s="178"/>
      <c r="Q78" s="181"/>
      <c r="R78" s="182"/>
      <c r="S78" s="182"/>
      <c r="T78" s="183"/>
      <c r="U78" s="183"/>
      <c r="V78" s="183"/>
      <c r="W78" s="183"/>
      <c r="X78" s="184"/>
      <c r="Y78" s="185">
        <v>967792.2</v>
      </c>
    </row>
    <row r="79" spans="1:25" s="141" customFormat="1" x14ac:dyDescent="0.25">
      <c r="A79" s="132">
        <v>73497</v>
      </c>
      <c r="B79" s="132" t="s">
        <v>392</v>
      </c>
      <c r="C79" s="177">
        <f t="shared" si="3"/>
        <v>1061347.8</v>
      </c>
      <c r="D79" s="178"/>
      <c r="E79" s="179"/>
      <c r="F79" s="179"/>
      <c r="G79" s="179"/>
      <c r="H79" s="180"/>
      <c r="I79" s="180"/>
      <c r="J79" s="180"/>
      <c r="K79" s="179"/>
      <c r="L79" s="179"/>
      <c r="M79" s="179"/>
      <c r="N79" s="179"/>
      <c r="O79" s="179"/>
      <c r="P79" s="178"/>
      <c r="Q79" s="181"/>
      <c r="R79" s="182"/>
      <c r="S79" s="182"/>
      <c r="T79" s="183"/>
      <c r="U79" s="183"/>
      <c r="V79" s="183"/>
      <c r="W79" s="183"/>
      <c r="X79" s="184"/>
      <c r="Y79" s="185">
        <v>1061347.8</v>
      </c>
    </row>
    <row r="80" spans="1:25" s="141" customFormat="1" x14ac:dyDescent="0.25">
      <c r="A80" s="132">
        <v>72011</v>
      </c>
      <c r="B80" s="132" t="s">
        <v>162</v>
      </c>
      <c r="C80" s="177">
        <f t="shared" si="3"/>
        <v>3137002.8</v>
      </c>
      <c r="D80" s="178"/>
      <c r="E80" s="179"/>
      <c r="F80" s="179"/>
      <c r="G80" s="179"/>
      <c r="H80" s="180"/>
      <c r="I80" s="180"/>
      <c r="J80" s="180"/>
      <c r="K80" s="179"/>
      <c r="L80" s="179"/>
      <c r="M80" s="179"/>
      <c r="N80" s="179"/>
      <c r="O80" s="179"/>
      <c r="P80" s="178"/>
      <c r="Q80" s="181"/>
      <c r="R80" s="182"/>
      <c r="S80" s="182"/>
      <c r="T80" s="183"/>
      <c r="U80" s="183"/>
      <c r="V80" s="183"/>
      <c r="W80" s="183"/>
      <c r="X80" s="184"/>
      <c r="Y80" s="185">
        <v>3137002.8</v>
      </c>
    </row>
    <row r="81" spans="1:25" s="141" customFormat="1" x14ac:dyDescent="0.25">
      <c r="A81" s="132">
        <v>72013</v>
      </c>
      <c r="B81" s="132" t="s">
        <v>163</v>
      </c>
      <c r="C81" s="177">
        <f t="shared" si="3"/>
        <v>928578</v>
      </c>
      <c r="D81" s="178"/>
      <c r="E81" s="179"/>
      <c r="F81" s="179"/>
      <c r="G81" s="179"/>
      <c r="H81" s="180"/>
      <c r="I81" s="180"/>
      <c r="J81" s="180"/>
      <c r="K81" s="179"/>
      <c r="L81" s="179"/>
      <c r="M81" s="179"/>
      <c r="N81" s="179"/>
      <c r="O81" s="179"/>
      <c r="P81" s="178"/>
      <c r="Q81" s="181"/>
      <c r="R81" s="182"/>
      <c r="S81" s="182"/>
      <c r="T81" s="183"/>
      <c r="U81" s="183"/>
      <c r="V81" s="183"/>
      <c r="W81" s="183"/>
      <c r="X81" s="184"/>
      <c r="Y81" s="185">
        <v>928578</v>
      </c>
    </row>
    <row r="82" spans="1:25" s="141" customFormat="1" x14ac:dyDescent="0.25">
      <c r="A82" s="141">
        <v>72014</v>
      </c>
      <c r="B82" s="132" t="s">
        <v>393</v>
      </c>
      <c r="C82" s="177">
        <f t="shared" si="3"/>
        <v>2979643.2</v>
      </c>
      <c r="D82" s="178"/>
      <c r="E82" s="179"/>
      <c r="F82" s="179"/>
      <c r="G82" s="179"/>
      <c r="H82" s="180"/>
      <c r="I82" s="180"/>
      <c r="J82" s="180"/>
      <c r="K82" s="179"/>
      <c r="L82" s="179"/>
      <c r="M82" s="179"/>
      <c r="N82" s="179"/>
      <c r="O82" s="179"/>
      <c r="P82" s="178"/>
      <c r="Q82" s="181"/>
      <c r="R82" s="182"/>
      <c r="S82" s="182"/>
      <c r="T82" s="183"/>
      <c r="U82" s="183"/>
      <c r="V82" s="183"/>
      <c r="W82" s="183"/>
      <c r="X82" s="184"/>
      <c r="Y82" s="185">
        <v>2979643.2</v>
      </c>
    </row>
    <row r="83" spans="1:25" s="141" customFormat="1" x14ac:dyDescent="0.25">
      <c r="A83" s="141">
        <v>73319</v>
      </c>
      <c r="B83" s="132" t="s">
        <v>394</v>
      </c>
      <c r="C83" s="177">
        <f t="shared" si="3"/>
        <v>774388.8</v>
      </c>
      <c r="D83" s="178"/>
      <c r="E83" s="179"/>
      <c r="F83" s="179"/>
      <c r="G83" s="179"/>
      <c r="H83" s="180"/>
      <c r="I83" s="180"/>
      <c r="J83" s="180"/>
      <c r="K83" s="179"/>
      <c r="L83" s="179"/>
      <c r="M83" s="179"/>
      <c r="N83" s="179"/>
      <c r="O83" s="179"/>
      <c r="P83" s="178"/>
      <c r="Q83" s="181"/>
      <c r="R83" s="182"/>
      <c r="S83" s="182"/>
      <c r="T83" s="183"/>
      <c r="U83" s="183"/>
      <c r="V83" s="183"/>
      <c r="W83" s="183"/>
      <c r="X83" s="184"/>
      <c r="Y83" s="185">
        <v>774388.8</v>
      </c>
    </row>
    <row r="84" spans="1:25" s="141" customFormat="1" x14ac:dyDescent="0.25">
      <c r="A84" s="132">
        <v>73423</v>
      </c>
      <c r="B84" s="132" t="s">
        <v>395</v>
      </c>
      <c r="C84" s="177">
        <f t="shared" si="3"/>
        <v>808715.4</v>
      </c>
      <c r="D84" s="178"/>
      <c r="E84" s="179"/>
      <c r="F84" s="179"/>
      <c r="G84" s="179"/>
      <c r="H84" s="180"/>
      <c r="I84" s="180"/>
      <c r="J84" s="180"/>
      <c r="K84" s="179"/>
      <c r="L84" s="179"/>
      <c r="M84" s="179"/>
      <c r="N84" s="179"/>
      <c r="O84" s="179"/>
      <c r="P84" s="178"/>
      <c r="Q84" s="181"/>
      <c r="R84" s="182"/>
      <c r="S84" s="182"/>
      <c r="T84" s="183"/>
      <c r="U84" s="183"/>
      <c r="V84" s="183"/>
      <c r="W84" s="183"/>
      <c r="X84" s="184"/>
      <c r="Y84" s="185">
        <v>808715.4</v>
      </c>
    </row>
    <row r="85" spans="1:25" s="141" customFormat="1" x14ac:dyDescent="0.25">
      <c r="A85" s="132">
        <v>73435</v>
      </c>
      <c r="B85" s="132" t="s">
        <v>396</v>
      </c>
      <c r="C85" s="177">
        <f t="shared" si="3"/>
        <v>2496726</v>
      </c>
      <c r="D85" s="178"/>
      <c r="E85" s="179"/>
      <c r="F85" s="179"/>
      <c r="G85" s="179"/>
      <c r="H85" s="180"/>
      <c r="I85" s="180"/>
      <c r="J85" s="180"/>
      <c r="K85" s="179"/>
      <c r="L85" s="179"/>
      <c r="M85" s="179"/>
      <c r="N85" s="179"/>
      <c r="O85" s="179"/>
      <c r="P85" s="178"/>
      <c r="Q85" s="181"/>
      <c r="R85" s="182"/>
      <c r="S85" s="182"/>
      <c r="T85" s="183"/>
      <c r="U85" s="183"/>
      <c r="V85" s="183"/>
      <c r="W85" s="183"/>
      <c r="X85" s="184"/>
      <c r="Y85" s="185">
        <v>2496726</v>
      </c>
    </row>
    <row r="86" spans="1:25" s="141" customFormat="1" x14ac:dyDescent="0.25">
      <c r="A86" s="141">
        <v>73052</v>
      </c>
      <c r="B86" s="132" t="s">
        <v>398</v>
      </c>
      <c r="C86" s="177">
        <f t="shared" si="3"/>
        <v>1415421.6</v>
      </c>
      <c r="D86" s="178"/>
      <c r="E86" s="179"/>
      <c r="F86" s="179"/>
      <c r="G86" s="179"/>
      <c r="H86" s="180"/>
      <c r="I86" s="180"/>
      <c r="J86" s="180"/>
      <c r="K86" s="179"/>
      <c r="L86" s="179"/>
      <c r="M86" s="179"/>
      <c r="N86" s="179"/>
      <c r="O86" s="179"/>
      <c r="P86" s="178"/>
      <c r="Q86" s="181"/>
      <c r="R86" s="182"/>
      <c r="S86" s="182"/>
      <c r="T86" s="183"/>
      <c r="U86" s="183"/>
      <c r="V86" s="183"/>
      <c r="W86" s="183"/>
      <c r="X86" s="184"/>
      <c r="Y86" s="185">
        <v>1415421.6</v>
      </c>
    </row>
    <row r="87" spans="1:25" s="141" customFormat="1" x14ac:dyDescent="0.25">
      <c r="A87" s="141">
        <v>74329</v>
      </c>
      <c r="B87" s="132" t="s">
        <v>399</v>
      </c>
      <c r="C87" s="177">
        <f t="shared" si="3"/>
        <v>493132.79999999999</v>
      </c>
      <c r="D87" s="178"/>
      <c r="E87" s="179"/>
      <c r="F87" s="179"/>
      <c r="G87" s="179"/>
      <c r="H87" s="180"/>
      <c r="I87" s="180"/>
      <c r="J87" s="180"/>
      <c r="K87" s="179"/>
      <c r="L87" s="179"/>
      <c r="M87" s="179"/>
      <c r="N87" s="179"/>
      <c r="O87" s="179"/>
      <c r="P87" s="178"/>
      <c r="Q87" s="181"/>
      <c r="R87" s="182"/>
      <c r="S87" s="182"/>
      <c r="T87" s="183"/>
      <c r="U87" s="183"/>
      <c r="V87" s="183"/>
      <c r="W87" s="183"/>
      <c r="X87" s="184"/>
      <c r="Y87" s="185">
        <v>493132.79999999999</v>
      </c>
    </row>
    <row r="88" spans="1:25" s="141" customFormat="1" x14ac:dyDescent="0.25">
      <c r="A88" s="141">
        <v>73485</v>
      </c>
      <c r="B88" s="132" t="s">
        <v>400</v>
      </c>
      <c r="C88" s="177">
        <f t="shared" si="3"/>
        <v>601919.4</v>
      </c>
      <c r="D88" s="178"/>
      <c r="E88" s="179"/>
      <c r="F88" s="179"/>
      <c r="G88" s="179"/>
      <c r="H88" s="180"/>
      <c r="I88" s="180"/>
      <c r="J88" s="180"/>
      <c r="K88" s="179"/>
      <c r="L88" s="179"/>
      <c r="M88" s="179"/>
      <c r="N88" s="179"/>
      <c r="O88" s="179"/>
      <c r="P88" s="178"/>
      <c r="Q88" s="181"/>
      <c r="R88" s="182"/>
      <c r="S88" s="182"/>
      <c r="T88" s="183"/>
      <c r="U88" s="183"/>
      <c r="V88" s="183"/>
      <c r="W88" s="183"/>
      <c r="X88" s="184"/>
      <c r="Y88" s="185">
        <v>601919.4</v>
      </c>
    </row>
    <row r="89" spans="1:25" s="141" customFormat="1" x14ac:dyDescent="0.25">
      <c r="A89" s="132">
        <v>73537</v>
      </c>
      <c r="B89" s="132" t="s">
        <v>171</v>
      </c>
      <c r="C89" s="177">
        <f t="shared" si="3"/>
        <v>1325629.8</v>
      </c>
      <c r="D89" s="178"/>
      <c r="E89" s="179"/>
      <c r="F89" s="179"/>
      <c r="G89" s="179"/>
      <c r="H89" s="180"/>
      <c r="I89" s="180"/>
      <c r="J89" s="180"/>
      <c r="K89" s="179"/>
      <c r="L89" s="179"/>
      <c r="M89" s="179"/>
      <c r="N89" s="179"/>
      <c r="O89" s="179"/>
      <c r="P89" s="178"/>
      <c r="Q89" s="181"/>
      <c r="R89" s="182"/>
      <c r="S89" s="182"/>
      <c r="T89" s="183"/>
      <c r="U89" s="183"/>
      <c r="V89" s="183"/>
      <c r="W89" s="183"/>
      <c r="X89" s="184"/>
      <c r="Y89" s="185">
        <v>1325629.8</v>
      </c>
    </row>
    <row r="90" spans="1:25" s="141" customFormat="1" x14ac:dyDescent="0.25">
      <c r="A90" s="132">
        <v>73529</v>
      </c>
      <c r="B90" s="132" t="s">
        <v>172</v>
      </c>
      <c r="C90" s="177">
        <f t="shared" si="3"/>
        <v>702985.2</v>
      </c>
      <c r="D90" s="178"/>
      <c r="E90" s="179"/>
      <c r="F90" s="179"/>
      <c r="G90" s="179"/>
      <c r="H90" s="180"/>
      <c r="I90" s="180"/>
      <c r="J90" s="180"/>
      <c r="K90" s="179"/>
      <c r="L90" s="179"/>
      <c r="M90" s="179"/>
      <c r="N90" s="179"/>
      <c r="O90" s="179"/>
      <c r="P90" s="178"/>
      <c r="Q90" s="181"/>
      <c r="R90" s="182"/>
      <c r="S90" s="182"/>
      <c r="T90" s="183"/>
      <c r="U90" s="183"/>
      <c r="V90" s="183"/>
      <c r="W90" s="183"/>
      <c r="X90" s="184"/>
      <c r="Y90" s="185">
        <v>702985.2</v>
      </c>
    </row>
    <row r="91" spans="1:25" s="141" customFormat="1" x14ac:dyDescent="0.25">
      <c r="A91" s="132">
        <v>73223</v>
      </c>
      <c r="B91" s="132" t="s">
        <v>401</v>
      </c>
      <c r="C91" s="177">
        <f t="shared" si="3"/>
        <v>1374252.6</v>
      </c>
      <c r="D91" s="178"/>
      <c r="E91" s="179"/>
      <c r="F91" s="179"/>
      <c r="G91" s="179"/>
      <c r="H91" s="180"/>
      <c r="I91" s="180"/>
      <c r="J91" s="180"/>
      <c r="K91" s="179"/>
      <c r="L91" s="179"/>
      <c r="M91" s="179"/>
      <c r="N91" s="179"/>
      <c r="O91" s="179"/>
      <c r="P91" s="178"/>
      <c r="Q91" s="181"/>
      <c r="R91" s="182"/>
      <c r="S91" s="182"/>
      <c r="T91" s="183"/>
      <c r="U91" s="183"/>
      <c r="V91" s="183"/>
      <c r="W91" s="183"/>
      <c r="X91" s="184"/>
      <c r="Y91" s="185">
        <v>1374252.6</v>
      </c>
    </row>
    <row r="92" spans="1:25" s="141" customFormat="1" x14ac:dyDescent="0.25">
      <c r="A92" s="132">
        <v>73404</v>
      </c>
      <c r="B92" s="132" t="s">
        <v>402</v>
      </c>
      <c r="C92" s="177">
        <f t="shared" si="3"/>
        <v>1611044.4</v>
      </c>
      <c r="D92" s="178"/>
      <c r="E92" s="179"/>
      <c r="F92" s="179"/>
      <c r="G92" s="179"/>
      <c r="H92" s="180"/>
      <c r="I92" s="180"/>
      <c r="J92" s="180"/>
      <c r="K92" s="179"/>
      <c r="L92" s="179"/>
      <c r="M92" s="179"/>
      <c r="N92" s="179"/>
      <c r="O92" s="179"/>
      <c r="P92" s="178"/>
      <c r="Q92" s="181"/>
      <c r="R92" s="182"/>
      <c r="S92" s="182"/>
      <c r="T92" s="183"/>
      <c r="U92" s="183"/>
      <c r="V92" s="183"/>
      <c r="W92" s="183"/>
      <c r="X92" s="184"/>
      <c r="Y92" s="185">
        <v>1611044.4</v>
      </c>
    </row>
    <row r="93" spans="1:25" s="141" customFormat="1" x14ac:dyDescent="0.25">
      <c r="A93" s="132">
        <v>76081</v>
      </c>
      <c r="B93" s="132" t="s">
        <v>403</v>
      </c>
      <c r="C93" s="177">
        <f t="shared" si="3"/>
        <v>2261941.7999999998</v>
      </c>
      <c r="D93" s="178"/>
      <c r="E93" s="179"/>
      <c r="F93" s="179"/>
      <c r="G93" s="179"/>
      <c r="H93" s="180"/>
      <c r="I93" s="180"/>
      <c r="J93" s="180"/>
      <c r="K93" s="179"/>
      <c r="L93" s="179"/>
      <c r="M93" s="179"/>
      <c r="N93" s="179"/>
      <c r="O93" s="179"/>
      <c r="P93" s="178"/>
      <c r="Q93" s="181"/>
      <c r="R93" s="182"/>
      <c r="S93" s="182"/>
      <c r="T93" s="183"/>
      <c r="U93" s="183"/>
      <c r="V93" s="183"/>
      <c r="W93" s="183"/>
      <c r="X93" s="184"/>
      <c r="Y93" s="185">
        <v>2261941.7999999998</v>
      </c>
    </row>
    <row r="94" spans="1:25" s="141" customFormat="1" x14ac:dyDescent="0.25">
      <c r="A94" s="132">
        <v>170010</v>
      </c>
      <c r="B94" s="132" t="s">
        <v>178</v>
      </c>
      <c r="C94" s="177">
        <f t="shared" si="3"/>
        <v>3839995.2</v>
      </c>
      <c r="D94" s="186"/>
      <c r="E94" s="180"/>
      <c r="F94" s="180"/>
      <c r="G94" s="179"/>
      <c r="H94" s="179"/>
      <c r="I94" s="179"/>
      <c r="J94" s="180"/>
      <c r="K94" s="179"/>
      <c r="L94" s="179"/>
      <c r="M94" s="179"/>
      <c r="N94" s="179"/>
      <c r="O94" s="179"/>
      <c r="P94" s="178"/>
      <c r="Q94" s="181"/>
      <c r="R94" s="182"/>
      <c r="S94" s="182"/>
      <c r="T94" s="183"/>
      <c r="U94" s="183"/>
      <c r="V94" s="183"/>
      <c r="W94" s="183"/>
      <c r="X94" s="184"/>
      <c r="Y94" s="185">
        <v>3839995.2</v>
      </c>
    </row>
    <row r="95" spans="1:25" s="141" customFormat="1" x14ac:dyDescent="0.25">
      <c r="A95" s="132">
        <v>72018</v>
      </c>
      <c r="B95" s="132" t="s">
        <v>179</v>
      </c>
      <c r="C95" s="177">
        <f t="shared" si="3"/>
        <v>3438335.4</v>
      </c>
      <c r="D95" s="186"/>
      <c r="E95" s="180"/>
      <c r="F95" s="180"/>
      <c r="G95" s="179"/>
      <c r="H95" s="179"/>
      <c r="I95" s="179"/>
      <c r="J95" s="180"/>
      <c r="K95" s="179"/>
      <c r="L95" s="179"/>
      <c r="M95" s="179"/>
      <c r="N95" s="179"/>
      <c r="O95" s="179"/>
      <c r="P95" s="178"/>
      <c r="Q95" s="181"/>
      <c r="R95" s="182"/>
      <c r="S95" s="182"/>
      <c r="T95" s="183"/>
      <c r="U95" s="183"/>
      <c r="V95" s="183"/>
      <c r="W95" s="183"/>
      <c r="X95" s="184"/>
      <c r="Y95" s="185">
        <v>3438335.4</v>
      </c>
    </row>
    <row r="96" spans="1:25" s="141" customFormat="1" x14ac:dyDescent="0.25">
      <c r="A96" s="132">
        <v>73405</v>
      </c>
      <c r="B96" s="132" t="s">
        <v>180</v>
      </c>
      <c r="C96" s="177">
        <f t="shared" si="3"/>
        <v>814179</v>
      </c>
      <c r="D96" s="186"/>
      <c r="E96" s="179"/>
      <c r="F96" s="180"/>
      <c r="G96" s="179"/>
      <c r="H96" s="179"/>
      <c r="I96" s="179"/>
      <c r="J96" s="180"/>
      <c r="K96" s="179"/>
      <c r="L96" s="179"/>
      <c r="M96" s="179"/>
      <c r="N96" s="179"/>
      <c r="O96" s="179"/>
      <c r="P96" s="178"/>
      <c r="Q96" s="181"/>
      <c r="R96" s="182"/>
      <c r="S96" s="182"/>
      <c r="T96" s="183"/>
      <c r="U96" s="183"/>
      <c r="V96" s="183"/>
      <c r="W96" s="183"/>
      <c r="X96" s="184"/>
      <c r="Y96" s="185">
        <v>814179</v>
      </c>
    </row>
    <row r="97" spans="1:25" s="141" customFormat="1" x14ac:dyDescent="0.25">
      <c r="A97" s="132">
        <v>72022</v>
      </c>
      <c r="B97" s="132" t="s">
        <v>181</v>
      </c>
      <c r="C97" s="177">
        <f t="shared" si="3"/>
        <v>605760</v>
      </c>
      <c r="D97" s="186"/>
      <c r="E97" s="179"/>
      <c r="F97" s="180"/>
      <c r="G97" s="179"/>
      <c r="H97" s="179"/>
      <c r="I97" s="179"/>
      <c r="J97" s="180"/>
      <c r="K97" s="179"/>
      <c r="L97" s="179"/>
      <c r="M97" s="179"/>
      <c r="N97" s="179"/>
      <c r="O97" s="179"/>
      <c r="P97" s="178"/>
      <c r="Q97" s="181"/>
      <c r="R97" s="182"/>
      <c r="S97" s="182"/>
      <c r="T97" s="183"/>
      <c r="U97" s="183"/>
      <c r="V97" s="183"/>
      <c r="W97" s="183"/>
      <c r="X97" s="184"/>
      <c r="Y97" s="185">
        <v>605760</v>
      </c>
    </row>
    <row r="98" spans="1:25" s="141" customFormat="1" x14ac:dyDescent="0.25">
      <c r="A98" s="132">
        <v>73473</v>
      </c>
      <c r="B98" s="132" t="s">
        <v>182</v>
      </c>
      <c r="C98" s="177">
        <f t="shared" si="3"/>
        <v>1015354.7999999999</v>
      </c>
      <c r="D98" s="186"/>
      <c r="E98" s="179"/>
      <c r="F98" s="180"/>
      <c r="G98" s="179"/>
      <c r="H98" s="179"/>
      <c r="I98" s="179"/>
      <c r="J98" s="180"/>
      <c r="K98" s="179"/>
      <c r="L98" s="179"/>
      <c r="M98" s="179"/>
      <c r="N98" s="179"/>
      <c r="O98" s="179"/>
      <c r="P98" s="178"/>
      <c r="Q98" s="181"/>
      <c r="R98" s="182"/>
      <c r="S98" s="182"/>
      <c r="T98" s="183"/>
      <c r="U98" s="183"/>
      <c r="V98" s="183"/>
      <c r="W98" s="183"/>
      <c r="X98" s="184"/>
      <c r="Y98" s="185">
        <v>1015354.7999999999</v>
      </c>
    </row>
    <row r="99" spans="1:25" s="141" customFormat="1" x14ac:dyDescent="0.25">
      <c r="A99" s="132">
        <v>74357</v>
      </c>
      <c r="B99" s="132" t="s">
        <v>183</v>
      </c>
      <c r="C99" s="177">
        <f t="shared" si="3"/>
        <v>396579.60000000003</v>
      </c>
      <c r="D99" s="178"/>
      <c r="E99" s="179"/>
      <c r="F99" s="179"/>
      <c r="G99" s="179"/>
      <c r="H99" s="180"/>
      <c r="I99" s="180"/>
      <c r="J99" s="180"/>
      <c r="K99" s="179"/>
      <c r="L99" s="179"/>
      <c r="M99" s="179"/>
      <c r="N99" s="179"/>
      <c r="O99" s="179"/>
      <c r="P99" s="178"/>
      <c r="Q99" s="181"/>
      <c r="R99" s="182"/>
      <c r="S99" s="182"/>
      <c r="T99" s="183"/>
      <c r="U99" s="183"/>
      <c r="V99" s="183"/>
      <c r="W99" s="183"/>
      <c r="X99" s="184"/>
      <c r="Y99" s="185">
        <v>396579.60000000003</v>
      </c>
    </row>
    <row r="100" spans="1:25" s="141" customFormat="1" x14ac:dyDescent="0.25">
      <c r="A100" s="132">
        <v>73372</v>
      </c>
      <c r="B100" s="132" t="s">
        <v>184</v>
      </c>
      <c r="C100" s="177">
        <f t="shared" si="3"/>
        <v>7503277.2000000002</v>
      </c>
      <c r="D100" s="178"/>
      <c r="E100" s="179">
        <f>686149+418229</f>
        <v>1104378</v>
      </c>
      <c r="F100" s="179">
        <v>4500000</v>
      </c>
      <c r="G100" s="179"/>
      <c r="H100" s="180"/>
      <c r="I100" s="180"/>
      <c r="J100" s="180"/>
      <c r="K100" s="179"/>
      <c r="L100" s="179"/>
      <c r="M100" s="179"/>
      <c r="N100" s="179"/>
      <c r="O100" s="179"/>
      <c r="P100" s="178"/>
      <c r="Q100" s="181"/>
      <c r="R100" s="182"/>
      <c r="S100" s="182"/>
      <c r="T100" s="183"/>
      <c r="U100" s="183"/>
      <c r="V100" s="183"/>
      <c r="W100" s="183"/>
      <c r="X100" s="184"/>
      <c r="Y100" s="185">
        <v>1898899.2</v>
      </c>
    </row>
    <row r="101" spans="1:25" s="141" customFormat="1" x14ac:dyDescent="0.25">
      <c r="A101" s="132">
        <v>73481</v>
      </c>
      <c r="B101" s="132" t="s">
        <v>407</v>
      </c>
      <c r="C101" s="177">
        <f t="shared" si="3"/>
        <v>1228828.7999999998</v>
      </c>
      <c r="D101" s="178"/>
      <c r="E101" s="179"/>
      <c r="F101" s="179"/>
      <c r="G101" s="179"/>
      <c r="H101" s="180"/>
      <c r="I101" s="180"/>
      <c r="J101" s="180"/>
      <c r="K101" s="179"/>
      <c r="L101" s="179"/>
      <c r="M101" s="179"/>
      <c r="N101" s="179"/>
      <c r="O101" s="179"/>
      <c r="P101" s="178"/>
      <c r="Q101" s="181"/>
      <c r="R101" s="182"/>
      <c r="S101" s="182"/>
      <c r="T101" s="183"/>
      <c r="U101" s="183"/>
      <c r="V101" s="183"/>
      <c r="W101" s="183"/>
      <c r="X101" s="184"/>
      <c r="Y101" s="185">
        <v>1228828.7999999998</v>
      </c>
    </row>
    <row r="102" spans="1:25" s="141" customFormat="1" x14ac:dyDescent="0.25">
      <c r="A102" s="132">
        <v>73024</v>
      </c>
      <c r="B102" s="132" t="s">
        <v>186</v>
      </c>
      <c r="C102" s="177">
        <f t="shared" si="3"/>
        <v>1132034.4000000001</v>
      </c>
      <c r="D102" s="178"/>
      <c r="E102" s="179"/>
      <c r="F102" s="179"/>
      <c r="G102" s="179"/>
      <c r="H102" s="180"/>
      <c r="I102" s="180"/>
      <c r="J102" s="180"/>
      <c r="K102" s="179"/>
      <c r="L102" s="179"/>
      <c r="M102" s="179"/>
      <c r="N102" s="179"/>
      <c r="O102" s="179"/>
      <c r="P102" s="178"/>
      <c r="Q102" s="181"/>
      <c r="R102" s="182"/>
      <c r="S102" s="182"/>
      <c r="T102" s="183"/>
      <c r="U102" s="183"/>
      <c r="V102" s="183"/>
      <c r="W102" s="183"/>
      <c r="X102" s="184"/>
      <c r="Y102" s="185">
        <v>1132034.4000000001</v>
      </c>
    </row>
    <row r="103" spans="1:25" s="141" customFormat="1" x14ac:dyDescent="0.25">
      <c r="A103" s="132">
        <v>71055</v>
      </c>
      <c r="B103" s="132" t="s">
        <v>321</v>
      </c>
      <c r="C103" s="177">
        <f t="shared" si="3"/>
        <v>25452618</v>
      </c>
      <c r="D103" s="178"/>
      <c r="E103" s="179"/>
      <c r="F103" s="179"/>
      <c r="G103" s="179"/>
      <c r="H103" s="180"/>
      <c r="I103" s="180"/>
      <c r="J103" s="180"/>
      <c r="K103" s="179"/>
      <c r="L103" s="179"/>
      <c r="M103" s="179"/>
      <c r="N103" s="179"/>
      <c r="O103" s="179"/>
      <c r="P103" s="178"/>
      <c r="Q103" s="181"/>
      <c r="R103" s="182">
        <v>25452618</v>
      </c>
      <c r="S103" s="182"/>
      <c r="T103" s="183"/>
      <c r="U103" s="183"/>
      <c r="V103" s="183"/>
      <c r="W103" s="183"/>
      <c r="X103" s="184"/>
      <c r="Y103" s="185"/>
    </row>
    <row r="104" spans="1:25" s="141" customFormat="1" x14ac:dyDescent="0.25">
      <c r="A104" s="132">
        <v>71001</v>
      </c>
      <c r="B104" s="132" t="s">
        <v>244</v>
      </c>
      <c r="C104" s="177">
        <f t="shared" si="3"/>
        <v>27199015</v>
      </c>
      <c r="D104" s="186"/>
      <c r="E104" s="179"/>
      <c r="F104" s="180"/>
      <c r="G104" s="179"/>
      <c r="H104" s="179"/>
      <c r="I104" s="179"/>
      <c r="J104" s="180"/>
      <c r="K104" s="179"/>
      <c r="L104" s="179"/>
      <c r="M104" s="179"/>
      <c r="N104" s="179"/>
      <c r="O104" s="179"/>
      <c r="P104" s="178"/>
      <c r="Q104" s="181"/>
      <c r="R104" s="182">
        <v>27199015</v>
      </c>
      <c r="S104" s="182"/>
      <c r="T104" s="183"/>
      <c r="U104" s="183"/>
      <c r="V104" s="183"/>
      <c r="W104" s="183"/>
      <c r="X104" s="184"/>
      <c r="Y104" s="185"/>
    </row>
    <row r="105" spans="1:25" s="141" customFormat="1" x14ac:dyDescent="0.25">
      <c r="A105" s="132">
        <v>72041</v>
      </c>
      <c r="B105" s="132" t="s">
        <v>337</v>
      </c>
      <c r="C105" s="177">
        <f t="shared" si="3"/>
        <v>16193634.810000001</v>
      </c>
      <c r="D105" s="186"/>
      <c r="E105" s="180"/>
      <c r="F105" s="180"/>
      <c r="G105" s="179"/>
      <c r="H105" s="179"/>
      <c r="I105" s="179">
        <v>315120</v>
      </c>
      <c r="J105" s="180"/>
      <c r="K105" s="179"/>
      <c r="L105" s="179"/>
      <c r="M105" s="179"/>
      <c r="N105" s="179"/>
      <c r="O105" s="179"/>
      <c r="P105" s="178">
        <v>10078.81</v>
      </c>
      <c r="Q105" s="181"/>
      <c r="R105" s="182">
        <v>15868436</v>
      </c>
      <c r="S105" s="182"/>
      <c r="T105" s="183"/>
      <c r="U105" s="183"/>
      <c r="V105" s="183"/>
      <c r="W105" s="183"/>
      <c r="X105" s="184"/>
      <c r="Y105" s="185"/>
    </row>
    <row r="106" spans="1:25" x14ac:dyDescent="0.25">
      <c r="C106" s="5" t="s">
        <v>31</v>
      </c>
      <c r="D106" s="187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9"/>
      <c r="P106" s="187"/>
      <c r="Q106" s="187"/>
      <c r="R106" s="188"/>
      <c r="S106" s="188"/>
      <c r="T106" s="187"/>
      <c r="U106" s="187"/>
      <c r="V106" s="187"/>
      <c r="W106" s="187"/>
      <c r="X106" s="187"/>
    </row>
    <row r="107" spans="1:25" x14ac:dyDescent="0.25">
      <c r="D107" s="187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7"/>
      <c r="Q107" s="187"/>
      <c r="R107" s="188"/>
      <c r="S107" s="188"/>
      <c r="T107" s="187"/>
      <c r="U107" s="187"/>
      <c r="V107" s="187"/>
      <c r="W107" s="187"/>
      <c r="X107" s="187"/>
    </row>
    <row r="108" spans="1:25" s="141" customFormat="1" x14ac:dyDescent="0.25">
      <c r="A108" s="132">
        <v>76351</v>
      </c>
      <c r="B108" s="132" t="s">
        <v>327</v>
      </c>
      <c r="C108" s="177">
        <f t="shared" ref="C108:C117" si="4">SUM(D108:Y108)</f>
        <v>37640</v>
      </c>
      <c r="D108" s="178"/>
      <c r="E108" s="179"/>
      <c r="F108" s="179"/>
      <c r="G108" s="179"/>
      <c r="H108" s="180"/>
      <c r="I108" s="180"/>
      <c r="J108" s="180"/>
      <c r="K108" s="179"/>
      <c r="L108" s="179"/>
      <c r="M108" s="179"/>
      <c r="N108" s="179"/>
      <c r="O108" s="179"/>
      <c r="P108" s="178"/>
      <c r="Q108" s="181"/>
      <c r="R108" s="182"/>
      <c r="S108" s="182"/>
      <c r="T108" s="183">
        <v>37640</v>
      </c>
      <c r="U108" s="183"/>
      <c r="V108" s="183"/>
      <c r="W108" s="183"/>
      <c r="X108" s="184"/>
      <c r="Y108" s="185"/>
    </row>
    <row r="109" spans="1:25" s="141" customFormat="1" x14ac:dyDescent="0.25">
      <c r="A109" s="132">
        <v>74682</v>
      </c>
      <c r="B109" s="132" t="s">
        <v>328</v>
      </c>
      <c r="C109" s="177">
        <f t="shared" si="4"/>
        <v>23967</v>
      </c>
      <c r="D109" s="178"/>
      <c r="E109" s="179"/>
      <c r="F109" s="179"/>
      <c r="G109" s="179"/>
      <c r="H109" s="180"/>
      <c r="I109" s="180"/>
      <c r="J109" s="180"/>
      <c r="K109" s="179"/>
      <c r="L109" s="179"/>
      <c r="M109" s="179"/>
      <c r="N109" s="179"/>
      <c r="O109" s="179"/>
      <c r="P109" s="178"/>
      <c r="Q109" s="181"/>
      <c r="R109" s="182"/>
      <c r="S109" s="182"/>
      <c r="T109" s="183">
        <v>23967</v>
      </c>
      <c r="U109" s="183"/>
      <c r="V109" s="183"/>
      <c r="W109" s="183"/>
      <c r="X109" s="184"/>
      <c r="Y109" s="185"/>
    </row>
    <row r="110" spans="1:25" s="141" customFormat="1" x14ac:dyDescent="0.25">
      <c r="A110" s="132">
        <v>72040</v>
      </c>
      <c r="B110" s="132" t="s">
        <v>329</v>
      </c>
      <c r="C110" s="177">
        <f t="shared" si="4"/>
        <v>0</v>
      </c>
      <c r="D110" s="186"/>
      <c r="E110" s="179"/>
      <c r="F110" s="180"/>
      <c r="G110" s="179"/>
      <c r="H110" s="179"/>
      <c r="I110" s="179"/>
      <c r="J110" s="180"/>
      <c r="K110" s="179"/>
      <c r="L110" s="179"/>
      <c r="M110" s="179"/>
      <c r="N110" s="179"/>
      <c r="O110" s="179"/>
      <c r="P110" s="178"/>
      <c r="Q110" s="181"/>
      <c r="R110" s="182"/>
      <c r="S110" s="182"/>
      <c r="T110" s="183"/>
      <c r="U110" s="183"/>
      <c r="V110" s="183"/>
      <c r="W110" s="183"/>
      <c r="X110" s="184"/>
      <c r="Y110" s="185"/>
    </row>
    <row r="111" spans="1:25" s="141" customFormat="1" x14ac:dyDescent="0.25">
      <c r="A111" s="132">
        <v>72048</v>
      </c>
      <c r="B111" s="132" t="s">
        <v>331</v>
      </c>
      <c r="C111" s="177">
        <f t="shared" si="4"/>
        <v>1447.38</v>
      </c>
      <c r="D111" s="186"/>
      <c r="E111" s="179"/>
      <c r="F111" s="180"/>
      <c r="G111" s="179"/>
      <c r="H111" s="179"/>
      <c r="I111" s="179"/>
      <c r="J111" s="180"/>
      <c r="K111" s="179"/>
      <c r="L111" s="179"/>
      <c r="M111" s="179"/>
      <c r="N111" s="179"/>
      <c r="O111" s="179"/>
      <c r="P111" s="178">
        <v>1447.38</v>
      </c>
      <c r="Q111" s="181"/>
      <c r="R111" s="182"/>
      <c r="S111" s="182"/>
      <c r="T111" s="183"/>
      <c r="U111" s="183"/>
      <c r="V111" s="183"/>
      <c r="W111" s="183"/>
      <c r="X111" s="184"/>
      <c r="Y111" s="185"/>
    </row>
    <row r="112" spans="1:25" s="141" customFormat="1" x14ac:dyDescent="0.25">
      <c r="A112" s="132">
        <v>72038</v>
      </c>
      <c r="B112" s="132" t="s">
        <v>333</v>
      </c>
      <c r="C112" s="177">
        <f t="shared" si="4"/>
        <v>514943.29</v>
      </c>
      <c r="D112" s="186"/>
      <c r="E112" s="180"/>
      <c r="F112" s="180"/>
      <c r="G112" s="179"/>
      <c r="H112" s="179"/>
      <c r="I112" s="179">
        <v>512496</v>
      </c>
      <c r="J112" s="180"/>
      <c r="K112" s="179"/>
      <c r="L112" s="179"/>
      <c r="M112" s="179"/>
      <c r="N112" s="179"/>
      <c r="O112" s="179"/>
      <c r="P112" s="178">
        <v>2447.29</v>
      </c>
      <c r="Q112" s="181"/>
      <c r="R112" s="182"/>
      <c r="S112" s="182"/>
      <c r="T112" s="183"/>
      <c r="U112" s="183"/>
      <c r="V112" s="183"/>
      <c r="W112" s="183"/>
      <c r="X112" s="184"/>
      <c r="Y112" s="185"/>
    </row>
    <row r="113" spans="1:25" s="141" customFormat="1" x14ac:dyDescent="0.25">
      <c r="A113" s="132">
        <v>76424</v>
      </c>
      <c r="B113" s="132" t="s">
        <v>340</v>
      </c>
      <c r="C113" s="177">
        <f t="shared" si="4"/>
        <v>171547</v>
      </c>
      <c r="D113" s="178"/>
      <c r="E113" s="179">
        <v>116463</v>
      </c>
      <c r="F113" s="179">
        <v>55084</v>
      </c>
      <c r="G113" s="179"/>
      <c r="H113" s="180"/>
      <c r="I113" s="180"/>
      <c r="J113" s="180"/>
      <c r="K113" s="179"/>
      <c r="L113" s="179"/>
      <c r="M113" s="179"/>
      <c r="N113" s="179"/>
      <c r="O113" s="179"/>
      <c r="P113" s="178"/>
      <c r="Q113" s="181"/>
      <c r="R113" s="182"/>
      <c r="S113" s="182"/>
      <c r="T113" s="183"/>
      <c r="U113" s="183"/>
      <c r="V113" s="183"/>
      <c r="W113" s="183"/>
      <c r="X113" s="184"/>
      <c r="Y113" s="185"/>
    </row>
    <row r="114" spans="1:25" s="141" customFormat="1" x14ac:dyDescent="0.25">
      <c r="A114" s="141">
        <v>73707</v>
      </c>
      <c r="B114" s="132" t="s">
        <v>397</v>
      </c>
      <c r="C114" s="177">
        <f t="shared" si="4"/>
        <v>1786160.4</v>
      </c>
      <c r="D114" s="178"/>
      <c r="E114" s="179"/>
      <c r="F114" s="179"/>
      <c r="G114" s="179"/>
      <c r="H114" s="180"/>
      <c r="I114" s="180"/>
      <c r="J114" s="180"/>
      <c r="K114" s="179"/>
      <c r="L114" s="179"/>
      <c r="M114" s="179"/>
      <c r="N114" s="179"/>
      <c r="O114" s="179"/>
      <c r="P114" s="178"/>
      <c r="Q114" s="181"/>
      <c r="R114" s="182"/>
      <c r="S114" s="182"/>
      <c r="T114" s="183"/>
      <c r="U114" s="183"/>
      <c r="V114" s="183"/>
      <c r="W114" s="183"/>
      <c r="X114" s="184"/>
      <c r="Y114" s="185">
        <v>1786160.4</v>
      </c>
    </row>
    <row r="115" spans="1:25" s="141" customFormat="1" x14ac:dyDescent="0.25">
      <c r="A115" s="132">
        <v>74870</v>
      </c>
      <c r="B115" s="132" t="s">
        <v>346</v>
      </c>
      <c r="C115" s="177">
        <f t="shared" si="4"/>
        <v>1753370</v>
      </c>
      <c r="D115" s="178"/>
      <c r="E115" s="179">
        <v>1271465</v>
      </c>
      <c r="F115" s="179">
        <v>481905</v>
      </c>
      <c r="G115" s="179"/>
      <c r="H115" s="180"/>
      <c r="I115" s="180"/>
      <c r="J115" s="180"/>
      <c r="K115" s="179"/>
      <c r="L115" s="179"/>
      <c r="M115" s="179"/>
      <c r="N115" s="179"/>
      <c r="O115" s="179"/>
      <c r="P115" s="178"/>
      <c r="Q115" s="181"/>
      <c r="R115" s="182"/>
      <c r="S115" s="182"/>
      <c r="T115" s="183"/>
      <c r="U115" s="183"/>
      <c r="V115" s="183"/>
      <c r="W115" s="183"/>
      <c r="X115" s="184"/>
      <c r="Y115" s="185"/>
    </row>
    <row r="116" spans="1:25" s="141" customFormat="1" x14ac:dyDescent="0.25">
      <c r="A116" s="141">
        <v>73793</v>
      </c>
      <c r="B116" s="132" t="s">
        <v>177</v>
      </c>
      <c r="C116" s="177">
        <f t="shared" si="4"/>
        <v>669621.6</v>
      </c>
      <c r="D116" s="186"/>
      <c r="E116" s="180"/>
      <c r="F116" s="180"/>
      <c r="G116" s="179"/>
      <c r="H116" s="179"/>
      <c r="I116" s="179"/>
      <c r="J116" s="180"/>
      <c r="K116" s="179"/>
      <c r="L116" s="179"/>
      <c r="M116" s="179"/>
      <c r="N116" s="179"/>
      <c r="O116" s="179"/>
      <c r="P116" s="178"/>
      <c r="Q116" s="181"/>
      <c r="R116" s="182"/>
      <c r="S116" s="182"/>
      <c r="T116" s="183"/>
      <c r="U116" s="183"/>
      <c r="V116" s="183"/>
      <c r="W116" s="183"/>
      <c r="X116" s="184"/>
      <c r="Y116" s="185">
        <v>669621.6</v>
      </c>
    </row>
    <row r="117" spans="1:25" s="141" customFormat="1" x14ac:dyDescent="0.25">
      <c r="A117" s="132">
        <v>72043</v>
      </c>
      <c r="B117" s="132" t="s">
        <v>353</v>
      </c>
      <c r="C117" s="177">
        <f t="shared" si="4"/>
        <v>669125.13</v>
      </c>
      <c r="D117" s="178"/>
      <c r="E117" s="179"/>
      <c r="F117" s="179"/>
      <c r="G117" s="179"/>
      <c r="H117" s="180"/>
      <c r="I117" s="180">
        <v>446560</v>
      </c>
      <c r="J117" s="180"/>
      <c r="K117" s="179"/>
      <c r="L117" s="179"/>
      <c r="M117" s="179"/>
      <c r="N117" s="179"/>
      <c r="O117" s="179"/>
      <c r="P117" s="178"/>
      <c r="Q117" s="181"/>
      <c r="R117" s="182"/>
      <c r="S117" s="182"/>
      <c r="T117" s="183"/>
      <c r="U117" s="183"/>
      <c r="V117" s="183">
        <v>222565.13</v>
      </c>
      <c r="W117" s="183"/>
      <c r="X117" s="184"/>
      <c r="Y117" s="185"/>
    </row>
    <row r="118" spans="1:25" x14ac:dyDescent="0.25">
      <c r="D118" s="187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7"/>
      <c r="Q118" s="187"/>
      <c r="R118" s="188"/>
      <c r="S118" s="188"/>
      <c r="T118" s="187"/>
      <c r="U118" s="187"/>
      <c r="V118" s="187"/>
      <c r="W118" s="187"/>
      <c r="X118" s="187"/>
    </row>
    <row r="119" spans="1:25" s="141" customFormat="1" x14ac:dyDescent="0.25">
      <c r="A119" s="141">
        <v>72037</v>
      </c>
      <c r="B119" s="132" t="s">
        <v>330</v>
      </c>
      <c r="C119" s="177">
        <f>SUM(D119:Y119)</f>
        <v>73880.73</v>
      </c>
      <c r="D119" s="186"/>
      <c r="E119" s="179"/>
      <c r="F119" s="180"/>
      <c r="G119" s="179"/>
      <c r="H119" s="179"/>
      <c r="I119" s="179"/>
      <c r="J119" s="180"/>
      <c r="K119" s="179"/>
      <c r="L119" s="179"/>
      <c r="M119" s="179"/>
      <c r="N119" s="179"/>
      <c r="O119" s="179"/>
      <c r="P119" s="178">
        <v>73880.73</v>
      </c>
      <c r="Q119" s="181"/>
      <c r="R119" s="182"/>
      <c r="S119" s="182"/>
      <c r="T119" s="183"/>
      <c r="U119" s="183"/>
      <c r="V119" s="183"/>
      <c r="W119" s="183"/>
      <c r="X119" s="184"/>
      <c r="Y119" s="185"/>
    </row>
    <row r="120" spans="1:25" s="141" customFormat="1" x14ac:dyDescent="0.25">
      <c r="A120" s="132">
        <v>73771</v>
      </c>
      <c r="B120" s="132" t="s">
        <v>338</v>
      </c>
      <c r="C120" s="177">
        <f>SUM(D120:Y120)</f>
        <v>332307.36</v>
      </c>
      <c r="D120" s="178"/>
      <c r="E120" s="179"/>
      <c r="F120" s="179"/>
      <c r="G120" s="179"/>
      <c r="H120" s="180"/>
      <c r="I120" s="180"/>
      <c r="J120" s="180"/>
      <c r="K120" s="179"/>
      <c r="L120" s="179"/>
      <c r="M120" s="179"/>
      <c r="N120" s="179"/>
      <c r="O120" s="179"/>
      <c r="P120" s="178">
        <v>332307.36</v>
      </c>
      <c r="Q120" s="181"/>
      <c r="R120" s="182"/>
      <c r="S120" s="182"/>
      <c r="T120" s="183"/>
      <c r="U120" s="183"/>
      <c r="V120" s="183"/>
      <c r="W120" s="183"/>
      <c r="X120" s="184"/>
      <c r="Y120" s="185"/>
    </row>
    <row r="121" spans="1:25" x14ac:dyDescent="0.25">
      <c r="D121" s="187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7"/>
      <c r="Q121" s="187"/>
      <c r="R121" s="188"/>
      <c r="S121" s="188"/>
      <c r="T121" s="187"/>
      <c r="U121" s="187"/>
      <c r="V121" s="187"/>
      <c r="W121" s="187"/>
      <c r="X121" s="187"/>
    </row>
    <row r="122" spans="1:25" x14ac:dyDescent="0.25">
      <c r="D122" s="187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7"/>
      <c r="Q122" s="187"/>
      <c r="R122" s="188"/>
      <c r="S122" s="188"/>
      <c r="T122" s="187"/>
      <c r="U122" s="187"/>
      <c r="V122" s="187"/>
      <c r="W122" s="187"/>
      <c r="X122" s="187"/>
    </row>
    <row r="123" spans="1:25" x14ac:dyDescent="0.25">
      <c r="D123" s="187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7"/>
      <c r="Q123" s="187"/>
      <c r="R123" s="188"/>
      <c r="S123" s="188"/>
      <c r="T123" s="187"/>
      <c r="U123" s="187"/>
      <c r="V123" s="187"/>
      <c r="W123" s="187"/>
      <c r="X123" s="187"/>
    </row>
    <row r="124" spans="1:25" x14ac:dyDescent="0.25">
      <c r="D124" s="187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7"/>
      <c r="Q124" s="187"/>
      <c r="R124" s="188"/>
      <c r="S124" s="188"/>
      <c r="T124" s="187"/>
      <c r="U124" s="187"/>
      <c r="V124" s="187"/>
      <c r="W124" s="187"/>
      <c r="X124" s="187"/>
    </row>
    <row r="125" spans="1:25" x14ac:dyDescent="0.25">
      <c r="D125" s="187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7"/>
      <c r="Q125" s="187"/>
      <c r="R125" s="188"/>
      <c r="S125" s="188"/>
      <c r="T125" s="187"/>
      <c r="U125" s="187"/>
      <c r="V125" s="187"/>
      <c r="W125" s="187"/>
      <c r="X125" s="187"/>
    </row>
    <row r="126" spans="1:25" x14ac:dyDescent="0.25">
      <c r="D126" s="187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7"/>
      <c r="Q126" s="187"/>
      <c r="R126" s="188"/>
      <c r="S126" s="188"/>
      <c r="T126" s="187"/>
      <c r="U126" s="187"/>
      <c r="V126" s="187"/>
      <c r="W126" s="187"/>
      <c r="X126" s="187"/>
    </row>
    <row r="127" spans="1:25" x14ac:dyDescent="0.25">
      <c r="D127" s="187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7"/>
      <c r="Q127" s="187"/>
      <c r="R127" s="188"/>
      <c r="S127" s="188"/>
      <c r="T127" s="187"/>
      <c r="U127" s="187"/>
      <c r="V127" s="187"/>
      <c r="W127" s="187"/>
      <c r="X127" s="187"/>
    </row>
    <row r="128" spans="1:25" x14ac:dyDescent="0.25">
      <c r="D128" s="187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7"/>
      <c r="Q128" s="187"/>
      <c r="R128" s="188"/>
      <c r="S128" s="188"/>
      <c r="T128" s="187"/>
      <c r="U128" s="187"/>
      <c r="V128" s="187"/>
      <c r="W128" s="187"/>
      <c r="X128" s="187"/>
    </row>
    <row r="129" spans="1:24" x14ac:dyDescent="0.25">
      <c r="D129" s="187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7"/>
      <c r="Q129" s="187"/>
      <c r="R129" s="188"/>
      <c r="S129" s="188"/>
      <c r="T129" s="187"/>
      <c r="U129" s="187"/>
      <c r="V129" s="187"/>
      <c r="W129" s="187"/>
      <c r="X129" s="187"/>
    </row>
    <row r="130" spans="1:24" s="187" customFormat="1" x14ac:dyDescent="0.25">
      <c r="A130" s="4"/>
      <c r="B130" s="4"/>
      <c r="C130" s="5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R130" s="188"/>
      <c r="S130" s="188"/>
    </row>
  </sheetData>
  <sortState ref="A5:Y105">
    <sortCondition ref="B5:B105"/>
  </sortState>
  <mergeCells count="2">
    <mergeCell ref="D1:Q1"/>
    <mergeCell ref="R1:X1"/>
  </mergeCells>
  <pageMargins left="0.7" right="0.7" top="0.41" bottom="0.46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5"/>
  <sheetViews>
    <sheetView workbookViewId="0">
      <pane xSplit="2" ySplit="4" topLeftCell="C5" activePane="bottomRight" state="frozen"/>
      <selection activeCell="C56" sqref="C56"/>
      <selection pane="topRight" activeCell="C56" sqref="C56"/>
      <selection pane="bottomLeft" activeCell="C56" sqref="C56"/>
      <selection pane="bottomRight" activeCell="K6" sqref="K6"/>
    </sheetView>
  </sheetViews>
  <sheetFormatPr defaultRowHeight="13.2" x14ac:dyDescent="0.25"/>
  <cols>
    <col min="1" max="1" width="10.88671875" style="4" customWidth="1"/>
    <col min="2" max="2" width="35" style="4" customWidth="1"/>
    <col min="3" max="4" width="14.88671875" style="105" customWidth="1"/>
    <col min="5" max="5" width="12.77734375" style="105" customWidth="1"/>
    <col min="6" max="6" width="13.44140625" style="143" customWidth="1"/>
    <col min="7" max="7" width="12.77734375" style="143" customWidth="1"/>
    <col min="8" max="8" width="12.77734375" style="105" customWidth="1"/>
    <col min="9" max="12" width="12.77734375" style="143" customWidth="1"/>
    <col min="13" max="19" width="12.77734375" style="105" customWidth="1"/>
    <col min="20" max="20" width="13.77734375" style="105" customWidth="1"/>
    <col min="21" max="24" width="12.77734375" style="105" customWidth="1"/>
    <col min="25" max="25" width="13.5546875" style="105" customWidth="1"/>
    <col min="26" max="26" width="13.21875" style="105" customWidth="1"/>
    <col min="27" max="16384" width="8.88671875" style="4"/>
  </cols>
  <sheetData>
    <row r="1" spans="1:26" ht="13.8" thickBot="1" x14ac:dyDescent="0.3">
      <c r="A1" s="191"/>
      <c r="B1" s="192"/>
      <c r="E1" s="543" t="s">
        <v>297</v>
      </c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4" t="s">
        <v>357</v>
      </c>
      <c r="T1" s="544"/>
      <c r="U1" s="544"/>
      <c r="V1" s="544"/>
      <c r="W1" s="544"/>
      <c r="X1" s="544"/>
      <c r="Y1" s="545"/>
      <c r="Z1" s="193"/>
    </row>
    <row r="2" spans="1:26" s="112" customFormat="1" ht="14.4" thickTop="1" thickBot="1" x14ac:dyDescent="0.3">
      <c r="A2" s="106"/>
      <c r="B2" s="626" t="s">
        <v>645</v>
      </c>
      <c r="C2" s="108">
        <f>SUM(C5:C123)</f>
        <v>1831356305.2760007</v>
      </c>
      <c r="D2" s="273"/>
      <c r="E2" s="109">
        <f>SUM(E5:E123)</f>
        <v>1000000</v>
      </c>
      <c r="F2" s="110">
        <f>SUM(F5:F123)</f>
        <v>178012931</v>
      </c>
      <c r="G2" s="110">
        <f>SUM(G5:G123)</f>
        <v>14327257</v>
      </c>
      <c r="H2" s="110">
        <f>SUM(H5:H123)</f>
        <v>5000000</v>
      </c>
      <c r="I2" s="110">
        <f>SUM(I5:I123)</f>
        <v>0</v>
      </c>
      <c r="J2" s="110">
        <f>SUM(J5:J123)</f>
        <v>0</v>
      </c>
      <c r="K2" s="109">
        <f>SUM(K5:K123)</f>
        <v>0</v>
      </c>
      <c r="L2" s="110">
        <f>SUM(L5:L123)</f>
        <v>0</v>
      </c>
      <c r="M2" s="110">
        <f>SUM(M5:M123)</f>
        <v>25892113</v>
      </c>
      <c r="N2" s="109">
        <f>SUM(N5:N123)</f>
        <v>8491830</v>
      </c>
      <c r="O2" s="109">
        <f>SUM(O5:O123)</f>
        <v>33552628</v>
      </c>
      <c r="P2" s="109">
        <f>SUM(P5:P123)</f>
        <v>10393104</v>
      </c>
      <c r="Q2" s="111">
        <f>SUM(Q5:Q123)</f>
        <v>9063617.4300000016</v>
      </c>
      <c r="R2" s="109">
        <f>SUM(R5:R123)</f>
        <v>0</v>
      </c>
      <c r="S2" s="109">
        <f>SUM(S5:S123)</f>
        <v>78218252</v>
      </c>
      <c r="T2" s="109">
        <f>SUM(T5:T123)</f>
        <v>621670930</v>
      </c>
      <c r="U2" s="108">
        <f>SUM(U5:U123)</f>
        <v>1000000</v>
      </c>
      <c r="V2" s="108">
        <f>SUM(V5:V123)</f>
        <v>0</v>
      </c>
      <c r="W2" s="108">
        <f>SUM(W5:W123)</f>
        <v>12337879.6</v>
      </c>
      <c r="X2" s="108">
        <f>SUM(X5:X123)</f>
        <v>17483757</v>
      </c>
      <c r="Y2" s="108">
        <f>SUM(Y5:Y123)</f>
        <v>365220679.52000004</v>
      </c>
      <c r="Z2" s="108">
        <f>SUM(Z5:Z123)</f>
        <v>449691326.72600019</v>
      </c>
    </row>
    <row r="3" spans="1:26" s="112" customFormat="1" ht="14.4" thickTop="1" thickBot="1" x14ac:dyDescent="0.3">
      <c r="A3" s="106"/>
      <c r="B3" s="107"/>
      <c r="C3" s="108">
        <f>SUM(C5:C107)</f>
        <v>1827561541.893965</v>
      </c>
      <c r="D3" s="273"/>
      <c r="E3" s="109">
        <f t="shared" ref="E2:U3" si="0">SUM(E5:E107)</f>
        <v>1000000</v>
      </c>
      <c r="F3" s="110">
        <f t="shared" si="0"/>
        <v>178284956</v>
      </c>
      <c r="G3" s="110">
        <f t="shared" si="0"/>
        <v>14423802</v>
      </c>
      <c r="H3" s="110">
        <f t="shared" si="0"/>
        <v>5000000</v>
      </c>
      <c r="I3" s="110">
        <f t="shared" si="0"/>
        <v>0</v>
      </c>
      <c r="J3" s="110">
        <f t="shared" si="0"/>
        <v>0</v>
      </c>
      <c r="K3" s="109">
        <f t="shared" si="0"/>
        <v>0</v>
      </c>
      <c r="L3" s="110">
        <f t="shared" si="0"/>
        <v>0</v>
      </c>
      <c r="M3" s="110">
        <f t="shared" si="0"/>
        <v>25892113</v>
      </c>
      <c r="N3" s="109">
        <f t="shared" si="0"/>
        <v>8491830</v>
      </c>
      <c r="O3" s="109">
        <f t="shared" si="0"/>
        <v>33552628</v>
      </c>
      <c r="P3" s="109">
        <f t="shared" si="0"/>
        <v>10393104</v>
      </c>
      <c r="Q3" s="111">
        <f t="shared" si="0"/>
        <v>9063617.4300000016</v>
      </c>
      <c r="R3" s="109">
        <f t="shared" si="0"/>
        <v>0</v>
      </c>
      <c r="S3" s="109">
        <f t="shared" si="0"/>
        <v>78218252</v>
      </c>
      <c r="T3" s="109">
        <f t="shared" si="0"/>
        <v>621670930</v>
      </c>
      <c r="U3" s="108">
        <f t="shared" si="0"/>
        <v>1000000</v>
      </c>
      <c r="V3" s="108">
        <f t="shared" ref="V2:Z3" si="1">SUM(V5:V107)</f>
        <v>0</v>
      </c>
      <c r="W3" s="108">
        <f t="shared" si="1"/>
        <v>12337879.6</v>
      </c>
      <c r="X3" s="108">
        <f t="shared" si="1"/>
        <v>17483757</v>
      </c>
      <c r="Y3" s="108">
        <f t="shared" si="1"/>
        <v>365220679.52000004</v>
      </c>
      <c r="Z3" s="108">
        <f t="shared" si="1"/>
        <v>445527993.34396428</v>
      </c>
    </row>
    <row r="4" spans="1:26" s="198" customFormat="1" ht="40.799999999999997" thickTop="1" thickBot="1" x14ac:dyDescent="0.3">
      <c r="A4" s="147" t="s">
        <v>299</v>
      </c>
      <c r="B4" s="147" t="s">
        <v>300</v>
      </c>
      <c r="C4" s="115" t="s">
        <v>301</v>
      </c>
      <c r="D4" s="115"/>
      <c r="E4" s="119" t="s">
        <v>302</v>
      </c>
      <c r="F4" s="117" t="s">
        <v>303</v>
      </c>
      <c r="G4" s="117" t="s">
        <v>304</v>
      </c>
      <c r="H4" s="120" t="s">
        <v>305</v>
      </c>
      <c r="I4" s="117" t="s">
        <v>306</v>
      </c>
      <c r="J4" s="117" t="s">
        <v>307</v>
      </c>
      <c r="K4" s="117" t="s">
        <v>309</v>
      </c>
      <c r="L4" s="117" t="s">
        <v>310</v>
      </c>
      <c r="M4" s="119" t="s">
        <v>311</v>
      </c>
      <c r="N4" s="119" t="s">
        <v>358</v>
      </c>
      <c r="O4" s="119" t="s">
        <v>359</v>
      </c>
      <c r="P4" s="119" t="s">
        <v>373</v>
      </c>
      <c r="Q4" s="194" t="s">
        <v>312</v>
      </c>
      <c r="R4" s="195" t="s">
        <v>313</v>
      </c>
      <c r="S4" s="116" t="s">
        <v>49</v>
      </c>
      <c r="T4" s="116" t="s">
        <v>360</v>
      </c>
      <c r="U4" s="119" t="s">
        <v>315</v>
      </c>
      <c r="V4" s="120" t="s">
        <v>317</v>
      </c>
      <c r="W4" s="120" t="s">
        <v>362</v>
      </c>
      <c r="X4" s="120" t="s">
        <v>363</v>
      </c>
      <c r="Y4" s="196" t="s">
        <v>364</v>
      </c>
      <c r="Z4" s="197" t="s">
        <v>374</v>
      </c>
    </row>
    <row r="5" spans="1:26" s="131" customFormat="1" ht="13.8" thickTop="1" x14ac:dyDescent="0.25">
      <c r="A5" s="131">
        <v>70998</v>
      </c>
      <c r="B5" s="199" t="s">
        <v>409</v>
      </c>
      <c r="C5" s="123">
        <f t="shared" ref="C5:C36" si="2">SUM(E5:Z5)</f>
        <v>34026</v>
      </c>
      <c r="D5" s="274">
        <f>VLOOKUP($A5,Compiled!$A$69:$F$305,4,FALSE)</f>
        <v>0</v>
      </c>
      <c r="E5" s="200"/>
      <c r="F5" s="201"/>
      <c r="G5" s="201"/>
      <c r="H5" s="202"/>
      <c r="I5" s="201"/>
      <c r="J5" s="201"/>
      <c r="K5" s="201"/>
      <c r="L5" s="201"/>
      <c r="M5" s="202"/>
      <c r="N5" s="202"/>
      <c r="O5" s="202"/>
      <c r="P5" s="202"/>
      <c r="Q5" s="202"/>
      <c r="R5" s="203"/>
      <c r="S5" s="204"/>
      <c r="T5" s="204"/>
      <c r="U5" s="200">
        <v>34026</v>
      </c>
      <c r="V5" s="202"/>
      <c r="W5" s="202"/>
      <c r="X5" s="202"/>
      <c r="Y5" s="205"/>
      <c r="Z5" s="275"/>
    </row>
    <row r="6" spans="1:26" s="141" customFormat="1" x14ac:dyDescent="0.25">
      <c r="A6" s="206">
        <v>70920</v>
      </c>
      <c r="B6" s="206" t="s">
        <v>326</v>
      </c>
      <c r="C6" s="133">
        <f t="shared" si="2"/>
        <v>1655692.74</v>
      </c>
      <c r="D6" s="274">
        <f>VLOOKUP($A6,Compiled!$A$69:$F$305,4,FALSE)</f>
        <v>0</v>
      </c>
      <c r="E6" s="138"/>
      <c r="F6" s="135"/>
      <c r="G6" s="135"/>
      <c r="H6" s="138"/>
      <c r="I6" s="135"/>
      <c r="J6" s="135"/>
      <c r="K6" s="135"/>
      <c r="L6" s="135"/>
      <c r="M6" s="138"/>
      <c r="N6" s="138"/>
      <c r="O6" s="138"/>
      <c r="P6" s="138"/>
      <c r="Q6" s="138"/>
      <c r="R6" s="139"/>
      <c r="S6" s="134"/>
      <c r="T6" s="134"/>
      <c r="U6" s="138"/>
      <c r="V6" s="138"/>
      <c r="W6" s="138">
        <v>1655692.74</v>
      </c>
      <c r="X6" s="138"/>
      <c r="Y6" s="150"/>
      <c r="Z6" s="208"/>
    </row>
    <row r="7" spans="1:26" s="141" customFormat="1" x14ac:dyDescent="0.25">
      <c r="A7" s="206">
        <v>70941</v>
      </c>
      <c r="B7" s="206" t="s">
        <v>366</v>
      </c>
      <c r="C7" s="133">
        <f t="shared" si="2"/>
        <v>0</v>
      </c>
      <c r="D7" s="274">
        <f>VLOOKUP($A7,Compiled!$A$69:$F$305,4,FALSE)</f>
        <v>0</v>
      </c>
      <c r="E7" s="138"/>
      <c r="F7" s="135"/>
      <c r="G7" s="135"/>
      <c r="H7" s="138"/>
      <c r="I7" s="135"/>
      <c r="J7" s="135"/>
      <c r="K7" s="135"/>
      <c r="L7" s="135"/>
      <c r="M7" s="138"/>
      <c r="N7" s="138"/>
      <c r="O7" s="138"/>
      <c r="P7" s="138"/>
      <c r="Q7" s="138"/>
      <c r="R7" s="139"/>
      <c r="S7" s="134"/>
      <c r="T7" s="134"/>
      <c r="U7" s="138"/>
      <c r="V7" s="138"/>
      <c r="W7" s="138"/>
      <c r="X7" s="138"/>
      <c r="Y7" s="150"/>
      <c r="Z7" s="208"/>
    </row>
    <row r="8" spans="1:26" s="141" customFormat="1" x14ac:dyDescent="0.25">
      <c r="A8" s="206">
        <v>70958</v>
      </c>
      <c r="B8" s="206" t="s">
        <v>368</v>
      </c>
      <c r="C8" s="133">
        <f t="shared" si="2"/>
        <v>28399</v>
      </c>
      <c r="D8" s="274">
        <f>VLOOKUP($A8,Compiled!$A$69:$F$305,4,FALSE)</f>
        <v>0</v>
      </c>
      <c r="E8" s="138"/>
      <c r="F8" s="135"/>
      <c r="G8" s="135"/>
      <c r="H8" s="138"/>
      <c r="I8" s="135"/>
      <c r="J8" s="135"/>
      <c r="K8" s="135"/>
      <c r="L8" s="135"/>
      <c r="M8" s="138"/>
      <c r="N8" s="138"/>
      <c r="O8" s="138"/>
      <c r="P8" s="138"/>
      <c r="Q8" s="138"/>
      <c r="R8" s="139"/>
      <c r="S8" s="134"/>
      <c r="T8" s="134"/>
      <c r="U8" s="138">
        <v>28399</v>
      </c>
      <c r="V8" s="138"/>
      <c r="W8" s="138"/>
      <c r="X8" s="138"/>
      <c r="Y8" s="150"/>
      <c r="Z8" s="208"/>
    </row>
    <row r="9" spans="1:26" s="141" customFormat="1" x14ac:dyDescent="0.25">
      <c r="A9" s="141">
        <v>70941</v>
      </c>
      <c r="B9" s="206" t="s">
        <v>227</v>
      </c>
      <c r="C9" s="133">
        <f t="shared" si="2"/>
        <v>56320</v>
      </c>
      <c r="D9" s="274">
        <f>VLOOKUP($A9,Compiled!$A$69:$F$305,4,FALSE)</f>
        <v>0</v>
      </c>
      <c r="E9" s="138"/>
      <c r="F9" s="135"/>
      <c r="G9" s="135"/>
      <c r="H9" s="138"/>
      <c r="I9" s="135"/>
      <c r="J9" s="135"/>
      <c r="K9" s="135"/>
      <c r="L9" s="135"/>
      <c r="M9" s="138"/>
      <c r="N9" s="138"/>
      <c r="O9" s="138"/>
      <c r="P9" s="138"/>
      <c r="Q9" s="138"/>
      <c r="R9" s="139"/>
      <c r="S9" s="134"/>
      <c r="T9" s="134"/>
      <c r="U9" s="138">
        <v>56320</v>
      </c>
      <c r="V9" s="138"/>
      <c r="W9" s="138"/>
      <c r="X9" s="138"/>
      <c r="Y9" s="150"/>
      <c r="Z9" s="208"/>
    </row>
    <row r="10" spans="1:26" s="141" customFormat="1" x14ac:dyDescent="0.25">
      <c r="A10" s="206">
        <v>170011</v>
      </c>
      <c r="B10" s="206" t="s">
        <v>228</v>
      </c>
      <c r="C10" s="133">
        <f t="shared" si="2"/>
        <v>10561897.09</v>
      </c>
      <c r="D10" s="274">
        <f>VLOOKUP($A10,Compiled!$A$69:$F$305,4,FALSE)</f>
        <v>0</v>
      </c>
      <c r="E10" s="138"/>
      <c r="F10" s="135"/>
      <c r="G10" s="135"/>
      <c r="H10" s="138"/>
      <c r="I10" s="135"/>
      <c r="J10" s="135"/>
      <c r="K10" s="135"/>
      <c r="L10" s="135"/>
      <c r="M10" s="138"/>
      <c r="N10" s="138"/>
      <c r="O10" s="138"/>
      <c r="P10" s="138"/>
      <c r="Q10" s="138"/>
      <c r="R10" s="139"/>
      <c r="S10" s="134"/>
      <c r="T10" s="134"/>
      <c r="U10" s="138"/>
      <c r="V10" s="138"/>
      <c r="W10" s="138">
        <v>10561897.09</v>
      </c>
      <c r="X10" s="138"/>
      <c r="Y10" s="150"/>
      <c r="Z10" s="208"/>
    </row>
    <row r="11" spans="1:26" s="141" customFormat="1" x14ac:dyDescent="0.25">
      <c r="A11" s="206">
        <v>76167</v>
      </c>
      <c r="B11" s="206" t="s">
        <v>345</v>
      </c>
      <c r="C11" s="133">
        <f t="shared" si="2"/>
        <v>120289.77</v>
      </c>
      <c r="D11" s="274">
        <f>VLOOKUP($A11,Compiled!$A$69:$F$305,4,FALSE)</f>
        <v>0</v>
      </c>
      <c r="E11" s="138"/>
      <c r="F11" s="135"/>
      <c r="G11" s="135"/>
      <c r="H11" s="138"/>
      <c r="I11" s="135"/>
      <c r="J11" s="135"/>
      <c r="K11" s="135"/>
      <c r="L11" s="135"/>
      <c r="M11" s="138"/>
      <c r="N11" s="138"/>
      <c r="O11" s="138"/>
      <c r="P11" s="138"/>
      <c r="Q11" s="138"/>
      <c r="R11" s="139"/>
      <c r="S11" s="134"/>
      <c r="T11" s="134"/>
      <c r="U11" s="138"/>
      <c r="V11" s="138"/>
      <c r="W11" s="138">
        <v>120289.77</v>
      </c>
      <c r="X11" s="138"/>
      <c r="Y11" s="150"/>
      <c r="Z11" s="208"/>
    </row>
    <row r="12" spans="1:26" s="141" customFormat="1" x14ac:dyDescent="0.25">
      <c r="A12" s="206">
        <v>72002</v>
      </c>
      <c r="B12" s="206" t="s">
        <v>60</v>
      </c>
      <c r="C12" s="133">
        <f t="shared" si="2"/>
        <v>32141358.780000001</v>
      </c>
      <c r="D12" s="274">
        <f>VLOOKUP($A12,Compiled!$A$69:$F$305,4,FALSE)</f>
        <v>0</v>
      </c>
      <c r="E12" s="138"/>
      <c r="F12" s="135"/>
      <c r="G12" s="135"/>
      <c r="H12" s="138"/>
      <c r="I12" s="135"/>
      <c r="J12" s="135"/>
      <c r="K12" s="135"/>
      <c r="L12" s="135"/>
      <c r="M12" s="138"/>
      <c r="N12" s="138"/>
      <c r="O12" s="138"/>
      <c r="P12" s="138"/>
      <c r="Q12" s="138"/>
      <c r="R12" s="139"/>
      <c r="S12" s="134"/>
      <c r="T12" s="134"/>
      <c r="U12" s="138"/>
      <c r="V12" s="138"/>
      <c r="W12" s="138"/>
      <c r="X12" s="138"/>
      <c r="Y12" s="150">
        <v>32141358.780000001</v>
      </c>
      <c r="Z12" s="208"/>
    </row>
    <row r="13" spans="1:26" s="141" customFormat="1" x14ac:dyDescent="0.25">
      <c r="A13" s="206">
        <v>76565</v>
      </c>
      <c r="B13" s="206" t="s">
        <v>322</v>
      </c>
      <c r="C13" s="133">
        <f t="shared" si="2"/>
        <v>278645292.11000001</v>
      </c>
      <c r="D13" s="274">
        <f>VLOOKUP($A13,Compiled!$A$69:$F$305,4,FALSE)</f>
        <v>0</v>
      </c>
      <c r="E13" s="138"/>
      <c r="F13" s="135"/>
      <c r="G13" s="135"/>
      <c r="H13" s="138"/>
      <c r="I13" s="135"/>
      <c r="J13" s="135"/>
      <c r="K13" s="135"/>
      <c r="L13" s="135"/>
      <c r="M13" s="138"/>
      <c r="N13" s="138"/>
      <c r="O13" s="138"/>
      <c r="P13" s="138"/>
      <c r="Q13" s="138">
        <v>2235266.1100000003</v>
      </c>
      <c r="R13" s="139"/>
      <c r="S13" s="134"/>
      <c r="T13" s="134">
        <v>276410026</v>
      </c>
      <c r="U13" s="138"/>
      <c r="V13" s="138"/>
      <c r="W13" s="138"/>
      <c r="X13" s="138"/>
      <c r="Y13" s="150"/>
      <c r="Z13" s="208"/>
    </row>
    <row r="14" spans="1:26" s="141" customFormat="1" x14ac:dyDescent="0.25">
      <c r="A14" s="141">
        <v>73448</v>
      </c>
      <c r="B14" s="206" t="s">
        <v>323</v>
      </c>
      <c r="C14" s="133">
        <f t="shared" si="2"/>
        <v>120366216.15799999</v>
      </c>
      <c r="D14" s="274">
        <f>VLOOKUP($A14,Compiled!$A$69:$F$305,4,FALSE)</f>
        <v>0</v>
      </c>
      <c r="E14" s="137">
        <v>208248</v>
      </c>
      <c r="F14" s="135">
        <v>46719742</v>
      </c>
      <c r="G14" s="135"/>
      <c r="H14" s="138">
        <v>1379835</v>
      </c>
      <c r="I14" s="135"/>
      <c r="J14" s="135"/>
      <c r="K14" s="135"/>
      <c r="L14" s="135"/>
      <c r="M14" s="138"/>
      <c r="N14" s="138"/>
      <c r="O14" s="138"/>
      <c r="P14" s="138"/>
      <c r="Q14" s="138">
        <v>1225402.05</v>
      </c>
      <c r="R14" s="139"/>
      <c r="S14" s="134"/>
      <c r="T14" s="134"/>
      <c r="U14" s="138"/>
      <c r="V14" s="138"/>
      <c r="W14" s="138"/>
      <c r="X14" s="138"/>
      <c r="Y14" s="150"/>
      <c r="Z14" s="207">
        <v>70832989.107999995</v>
      </c>
    </row>
    <row r="15" spans="1:26" s="141" customFormat="1" x14ac:dyDescent="0.25">
      <c r="A15" s="141">
        <v>73518</v>
      </c>
      <c r="B15" s="206" t="s">
        <v>332</v>
      </c>
      <c r="C15" s="133">
        <f t="shared" si="2"/>
        <v>27635955.079999998</v>
      </c>
      <c r="D15" s="274">
        <f>VLOOKUP($A15,Compiled!$A$69:$F$305,4,FALSE)</f>
        <v>0</v>
      </c>
      <c r="E15" s="138"/>
      <c r="F15" s="135"/>
      <c r="G15" s="135"/>
      <c r="H15" s="138">
        <v>302762</v>
      </c>
      <c r="I15" s="135"/>
      <c r="J15" s="135"/>
      <c r="K15" s="135"/>
      <c r="L15" s="135"/>
      <c r="M15" s="138"/>
      <c r="N15" s="138"/>
      <c r="O15" s="138"/>
      <c r="P15" s="138"/>
      <c r="Q15" s="138"/>
      <c r="R15" s="139"/>
      <c r="S15" s="134"/>
      <c r="T15" s="134"/>
      <c r="U15" s="138"/>
      <c r="V15" s="138"/>
      <c r="W15" s="138"/>
      <c r="X15" s="138"/>
      <c r="Y15" s="150"/>
      <c r="Z15" s="207">
        <v>27333193.079999998</v>
      </c>
    </row>
    <row r="16" spans="1:26" s="141" customFormat="1" x14ac:dyDescent="0.25">
      <c r="A16" s="141">
        <v>73009</v>
      </c>
      <c r="B16" s="206" t="s">
        <v>334</v>
      </c>
      <c r="C16" s="133">
        <f t="shared" si="2"/>
        <v>66486457.923</v>
      </c>
      <c r="D16" s="274">
        <f>VLOOKUP($A16,Compiled!$A$69:$F$305,4,FALSE)</f>
        <v>0</v>
      </c>
      <c r="E16" s="138"/>
      <c r="F16" s="135">
        <v>35508068</v>
      </c>
      <c r="G16" s="135"/>
      <c r="H16" s="138"/>
      <c r="I16" s="135"/>
      <c r="J16" s="135"/>
      <c r="K16" s="135"/>
      <c r="L16" s="135"/>
      <c r="M16" s="138"/>
      <c r="N16" s="138"/>
      <c r="O16" s="138"/>
      <c r="P16" s="138"/>
      <c r="Q16" s="138"/>
      <c r="R16" s="139"/>
      <c r="S16" s="134"/>
      <c r="T16" s="134"/>
      <c r="U16" s="138"/>
      <c r="V16" s="138"/>
      <c r="W16" s="138"/>
      <c r="X16" s="138"/>
      <c r="Y16" s="150"/>
      <c r="Z16" s="207">
        <v>30978389.923</v>
      </c>
    </row>
    <row r="17" spans="1:26" s="141" customFormat="1" x14ac:dyDescent="0.25">
      <c r="A17" s="206">
        <v>72046</v>
      </c>
      <c r="B17" s="206" t="s">
        <v>336</v>
      </c>
      <c r="C17" s="133">
        <f t="shared" si="2"/>
        <v>51308399</v>
      </c>
      <c r="D17" s="274">
        <f>VLOOKUP($A17,Compiled!$A$69:$F$305,4,FALSE)</f>
        <v>0</v>
      </c>
      <c r="E17" s="138"/>
      <c r="F17" s="135"/>
      <c r="G17" s="135"/>
      <c r="H17" s="138"/>
      <c r="I17" s="135"/>
      <c r="J17" s="135"/>
      <c r="K17" s="135"/>
      <c r="L17" s="135"/>
      <c r="M17" s="138"/>
      <c r="N17" s="138"/>
      <c r="O17" s="138"/>
      <c r="P17" s="138"/>
      <c r="Q17" s="138"/>
      <c r="R17" s="139"/>
      <c r="S17" s="134"/>
      <c r="T17" s="134">
        <v>51308399</v>
      </c>
      <c r="U17" s="138"/>
      <c r="V17" s="138"/>
      <c r="W17" s="138"/>
      <c r="X17" s="138"/>
      <c r="Y17" s="150"/>
      <c r="Z17" s="208"/>
    </row>
    <row r="18" spans="1:26" s="141" customFormat="1" x14ac:dyDescent="0.25">
      <c r="A18" s="141">
        <v>73922</v>
      </c>
      <c r="B18" s="206" t="s">
        <v>64</v>
      </c>
      <c r="C18" s="133">
        <f t="shared" si="2"/>
        <v>52173968.600000001</v>
      </c>
      <c r="D18" s="274">
        <f>VLOOKUP($A18,Compiled!$A$69:$F$305,4,FALSE)</f>
        <v>0</v>
      </c>
      <c r="E18" s="138"/>
      <c r="F18" s="135"/>
      <c r="G18" s="135"/>
      <c r="H18" s="138"/>
      <c r="I18" s="135"/>
      <c r="J18" s="135"/>
      <c r="K18" s="135"/>
      <c r="L18" s="135"/>
      <c r="M18" s="138"/>
      <c r="N18" s="138"/>
      <c r="O18" s="138"/>
      <c r="P18" s="138"/>
      <c r="Q18" s="138">
        <v>360707.60000000003</v>
      </c>
      <c r="R18" s="139"/>
      <c r="S18" s="134"/>
      <c r="T18" s="134">
        <v>51813261</v>
      </c>
      <c r="U18" s="138"/>
      <c r="V18" s="138"/>
      <c r="W18" s="138"/>
      <c r="X18" s="138"/>
      <c r="Y18" s="150"/>
      <c r="Z18" s="208"/>
    </row>
    <row r="19" spans="1:26" s="141" customFormat="1" x14ac:dyDescent="0.25">
      <c r="A19" s="206">
        <v>73035</v>
      </c>
      <c r="B19" s="206" t="s">
        <v>341</v>
      </c>
      <c r="C19" s="133">
        <f t="shared" si="2"/>
        <v>100643022.28</v>
      </c>
      <c r="D19" s="274">
        <f>VLOOKUP($A19,Compiled!$A$69:$F$305,4,FALSE)</f>
        <v>0</v>
      </c>
      <c r="E19" s="138"/>
      <c r="F19" s="135">
        <v>2389560</v>
      </c>
      <c r="G19" s="135">
        <v>96545</v>
      </c>
      <c r="H19" s="138">
        <v>633255</v>
      </c>
      <c r="I19" s="135"/>
      <c r="J19" s="135"/>
      <c r="K19" s="135"/>
      <c r="L19" s="135"/>
      <c r="M19" s="138"/>
      <c r="N19" s="138"/>
      <c r="O19" s="138"/>
      <c r="P19" s="138"/>
      <c r="Q19" s="138">
        <v>3447844.3500000006</v>
      </c>
      <c r="R19" s="139"/>
      <c r="S19" s="134"/>
      <c r="T19" s="134"/>
      <c r="U19" s="138">
        <v>217439</v>
      </c>
      <c r="V19" s="138"/>
      <c r="W19" s="138"/>
      <c r="X19" s="138"/>
      <c r="Y19" s="150">
        <v>93858378.930000007</v>
      </c>
      <c r="Z19" s="208"/>
    </row>
    <row r="20" spans="1:26" s="141" customFormat="1" x14ac:dyDescent="0.25">
      <c r="A20" s="206">
        <v>70438</v>
      </c>
      <c r="B20" s="206" t="s">
        <v>66</v>
      </c>
      <c r="C20" s="133">
        <f t="shared" si="2"/>
        <v>25149263.190000001</v>
      </c>
      <c r="D20" s="274">
        <f>VLOOKUP($A20,Compiled!$A$69:$F$305,4,FALSE)</f>
        <v>0</v>
      </c>
      <c r="E20" s="138"/>
      <c r="F20" s="135">
        <v>422876</v>
      </c>
      <c r="G20" s="135"/>
      <c r="H20" s="138">
        <v>68414</v>
      </c>
      <c r="I20" s="135"/>
      <c r="J20" s="135"/>
      <c r="K20" s="135"/>
      <c r="L20" s="135"/>
      <c r="M20" s="138"/>
      <c r="N20" s="138"/>
      <c r="O20" s="138"/>
      <c r="P20" s="138"/>
      <c r="Q20" s="138">
        <v>46172.53</v>
      </c>
      <c r="R20" s="139"/>
      <c r="S20" s="134"/>
      <c r="T20" s="134"/>
      <c r="U20" s="138">
        <v>29092</v>
      </c>
      <c r="V20" s="138"/>
      <c r="W20" s="138"/>
      <c r="X20" s="138"/>
      <c r="Y20" s="150">
        <v>24582708.66</v>
      </c>
      <c r="Z20" s="208"/>
    </row>
    <row r="21" spans="1:26" s="141" customFormat="1" x14ac:dyDescent="0.25">
      <c r="A21" s="206">
        <v>72016</v>
      </c>
      <c r="B21" s="206" t="s">
        <v>67</v>
      </c>
      <c r="C21" s="133">
        <f t="shared" si="2"/>
        <v>118482768.59</v>
      </c>
      <c r="D21" s="274">
        <f>VLOOKUP($A21,Compiled!$A$69:$F$305,4,FALSE)</f>
        <v>0</v>
      </c>
      <c r="E21" s="138"/>
      <c r="F21" s="135">
        <v>2922411</v>
      </c>
      <c r="G21" s="135"/>
      <c r="H21" s="138">
        <v>1116435</v>
      </c>
      <c r="I21" s="135"/>
      <c r="J21" s="135"/>
      <c r="K21" s="135"/>
      <c r="L21" s="135"/>
      <c r="M21" s="138"/>
      <c r="N21" s="138"/>
      <c r="O21" s="138">
        <v>33552628</v>
      </c>
      <c r="P21" s="138">
        <v>10393104</v>
      </c>
      <c r="Q21" s="138"/>
      <c r="R21" s="139"/>
      <c r="S21" s="134"/>
      <c r="T21" s="134"/>
      <c r="U21" s="138"/>
      <c r="V21" s="138"/>
      <c r="W21" s="138"/>
      <c r="X21" s="138"/>
      <c r="Y21" s="150"/>
      <c r="Z21" s="207">
        <v>70498190.590000004</v>
      </c>
    </row>
    <row r="22" spans="1:26" s="141" customFormat="1" x14ac:dyDescent="0.25">
      <c r="A22" s="206">
        <v>73010</v>
      </c>
      <c r="B22" s="206" t="s">
        <v>344</v>
      </c>
      <c r="C22" s="133">
        <f t="shared" si="2"/>
        <v>14011604.810000001</v>
      </c>
      <c r="D22" s="274">
        <f>VLOOKUP($A22,Compiled!$A$69:$F$305,4,FALSE)</f>
        <v>0</v>
      </c>
      <c r="E22" s="138">
        <v>180824</v>
      </c>
      <c r="F22" s="135"/>
      <c r="G22" s="135"/>
      <c r="H22" s="138"/>
      <c r="I22" s="135"/>
      <c r="J22" s="135"/>
      <c r="K22" s="135"/>
      <c r="L22" s="135"/>
      <c r="M22" s="138"/>
      <c r="N22" s="138"/>
      <c r="O22" s="138"/>
      <c r="P22" s="138"/>
      <c r="Q22" s="138">
        <v>86536</v>
      </c>
      <c r="R22" s="139"/>
      <c r="S22" s="134"/>
      <c r="T22" s="134"/>
      <c r="U22" s="138">
        <v>155171</v>
      </c>
      <c r="V22" s="138"/>
      <c r="W22" s="138"/>
      <c r="X22" s="138"/>
      <c r="Y22" s="150">
        <v>13589073.810000001</v>
      </c>
      <c r="Z22" s="208"/>
    </row>
    <row r="23" spans="1:26" s="141" customFormat="1" x14ac:dyDescent="0.25">
      <c r="A23" s="206">
        <v>72047</v>
      </c>
      <c r="B23" s="206" t="s">
        <v>351</v>
      </c>
      <c r="C23" s="133">
        <f t="shared" si="2"/>
        <v>27647892</v>
      </c>
      <c r="D23" s="274">
        <f>VLOOKUP($A23,Compiled!$A$69:$F$305,4,FALSE)</f>
        <v>0</v>
      </c>
      <c r="E23" s="138"/>
      <c r="F23" s="135">
        <v>27248726</v>
      </c>
      <c r="G23" s="135"/>
      <c r="H23" s="138">
        <v>399166</v>
      </c>
      <c r="I23" s="135"/>
      <c r="J23" s="135"/>
      <c r="K23" s="135"/>
      <c r="L23" s="135"/>
      <c r="M23" s="138"/>
      <c r="N23" s="138"/>
      <c r="O23" s="138"/>
      <c r="P23" s="138"/>
      <c r="Q23" s="138"/>
      <c r="R23" s="139"/>
      <c r="S23" s="134"/>
      <c r="T23" s="134"/>
      <c r="U23" s="138"/>
      <c r="V23" s="138"/>
      <c r="W23" s="138"/>
      <c r="X23" s="138"/>
      <c r="Y23" s="150"/>
      <c r="Z23" s="208"/>
    </row>
    <row r="24" spans="1:26" s="141" customFormat="1" x14ac:dyDescent="0.25">
      <c r="A24" s="206">
        <v>76379</v>
      </c>
      <c r="B24" s="206" t="s">
        <v>70</v>
      </c>
      <c r="C24" s="133">
        <f t="shared" si="2"/>
        <v>84107359.719999999</v>
      </c>
      <c r="D24" s="274">
        <f>VLOOKUP($A24,Compiled!$A$69:$F$305,4,FALSE)</f>
        <v>0</v>
      </c>
      <c r="E24" s="138">
        <v>140932</v>
      </c>
      <c r="F24" s="135"/>
      <c r="G24" s="135"/>
      <c r="H24" s="138">
        <v>665481</v>
      </c>
      <c r="I24" s="135"/>
      <c r="J24" s="135"/>
      <c r="K24" s="135"/>
      <c r="L24" s="135"/>
      <c r="M24" s="138"/>
      <c r="N24" s="138"/>
      <c r="O24" s="138"/>
      <c r="P24" s="138"/>
      <c r="Q24" s="138">
        <v>1584261.66</v>
      </c>
      <c r="R24" s="139"/>
      <c r="S24" s="134"/>
      <c r="T24" s="134"/>
      <c r="U24" s="138">
        <v>119592</v>
      </c>
      <c r="V24" s="138"/>
      <c r="W24" s="138"/>
      <c r="X24" s="138"/>
      <c r="Y24" s="150">
        <v>81597093.060000002</v>
      </c>
      <c r="Z24" s="208"/>
    </row>
    <row r="25" spans="1:26" s="141" customFormat="1" x14ac:dyDescent="0.25">
      <c r="A25" s="141">
        <v>72037</v>
      </c>
      <c r="B25" s="206" t="s">
        <v>405</v>
      </c>
      <c r="C25" s="133">
        <f t="shared" si="2"/>
        <v>88287608.829999998</v>
      </c>
      <c r="D25" s="274">
        <f>VLOOKUP($A25,Compiled!$A$69:$F$305,4,FALSE)</f>
        <v>0</v>
      </c>
      <c r="E25" s="138"/>
      <c r="F25" s="135"/>
      <c r="G25" s="135"/>
      <c r="H25" s="138"/>
      <c r="I25" s="135"/>
      <c r="J25" s="135"/>
      <c r="K25" s="135"/>
      <c r="L25" s="135"/>
      <c r="M25" s="138"/>
      <c r="N25" s="138"/>
      <c r="O25" s="138"/>
      <c r="P25" s="138"/>
      <c r="Q25" s="138">
        <v>4103.22</v>
      </c>
      <c r="R25" s="139"/>
      <c r="S25" s="134"/>
      <c r="T25" s="134"/>
      <c r="U25" s="138"/>
      <c r="V25" s="138"/>
      <c r="W25" s="138"/>
      <c r="X25" s="138"/>
      <c r="Y25" s="150"/>
      <c r="Z25" s="207">
        <v>88283505.609999999</v>
      </c>
    </row>
    <row r="26" spans="1:26" s="141" customFormat="1" x14ac:dyDescent="0.25">
      <c r="A26" s="141">
        <v>73771</v>
      </c>
      <c r="B26" s="206" t="s">
        <v>406</v>
      </c>
      <c r="C26" s="133">
        <f t="shared" si="2"/>
        <v>149333282.77000001</v>
      </c>
      <c r="D26" s="274">
        <f>VLOOKUP($A26,Compiled!$A$69:$F$305,4,FALSE)</f>
        <v>0</v>
      </c>
      <c r="E26" s="138"/>
      <c r="F26" s="135"/>
      <c r="G26" s="135"/>
      <c r="H26" s="138"/>
      <c r="I26" s="135"/>
      <c r="J26" s="135"/>
      <c r="K26" s="135"/>
      <c r="L26" s="135"/>
      <c r="M26" s="138"/>
      <c r="N26" s="138"/>
      <c r="O26" s="138"/>
      <c r="P26" s="138"/>
      <c r="Q26" s="138">
        <v>61570.77</v>
      </c>
      <c r="R26" s="139"/>
      <c r="S26" s="134"/>
      <c r="T26" s="134">
        <v>149271712</v>
      </c>
      <c r="U26" s="138"/>
      <c r="V26" s="138"/>
      <c r="W26" s="138"/>
      <c r="X26" s="138"/>
      <c r="Y26" s="150"/>
      <c r="Z26" s="208"/>
    </row>
    <row r="27" spans="1:26" s="141" customFormat="1" x14ac:dyDescent="0.25">
      <c r="A27" s="206">
        <v>72042</v>
      </c>
      <c r="B27" s="206" t="s">
        <v>352</v>
      </c>
      <c r="C27" s="133">
        <f t="shared" si="2"/>
        <v>61459734</v>
      </c>
      <c r="D27" s="274">
        <f>VLOOKUP($A27,Compiled!$A$69:$F$305,4,FALSE)</f>
        <v>0</v>
      </c>
      <c r="E27" s="138"/>
      <c r="F27" s="135"/>
      <c r="G27" s="135"/>
      <c r="H27" s="138"/>
      <c r="I27" s="135"/>
      <c r="J27" s="135"/>
      <c r="K27" s="135"/>
      <c r="L27" s="135"/>
      <c r="M27" s="138"/>
      <c r="N27" s="138"/>
      <c r="O27" s="138"/>
      <c r="P27" s="138"/>
      <c r="Q27" s="138"/>
      <c r="R27" s="139"/>
      <c r="S27" s="134"/>
      <c r="T27" s="134">
        <v>61459734</v>
      </c>
      <c r="U27" s="138"/>
      <c r="V27" s="138"/>
      <c r="W27" s="138"/>
      <c r="X27" s="138"/>
      <c r="Y27" s="150"/>
      <c r="Z27" s="208"/>
    </row>
    <row r="28" spans="1:26" s="141" customFormat="1" x14ac:dyDescent="0.25">
      <c r="A28" s="206">
        <v>73278</v>
      </c>
      <c r="B28" s="206" t="s">
        <v>354</v>
      </c>
      <c r="C28" s="133">
        <f t="shared" si="2"/>
        <v>42383942.219999999</v>
      </c>
      <c r="D28" s="274">
        <f>VLOOKUP($A28,Compiled!$A$69:$F$305,4,FALSE)</f>
        <v>0</v>
      </c>
      <c r="E28" s="138"/>
      <c r="F28" s="135"/>
      <c r="G28" s="135"/>
      <c r="H28" s="138">
        <v>434652</v>
      </c>
      <c r="I28" s="135"/>
      <c r="J28" s="135"/>
      <c r="K28" s="135"/>
      <c r="L28" s="135"/>
      <c r="M28" s="137">
        <v>12205514</v>
      </c>
      <c r="N28" s="138"/>
      <c r="O28" s="138"/>
      <c r="P28" s="138"/>
      <c r="Q28" s="138"/>
      <c r="R28" s="139"/>
      <c r="S28" s="134"/>
      <c r="T28" s="134"/>
      <c r="U28" s="138"/>
      <c r="V28" s="138"/>
      <c r="W28" s="138"/>
      <c r="X28" s="138"/>
      <c r="Y28" s="150"/>
      <c r="Z28" s="207">
        <v>29743776.219999999</v>
      </c>
    </row>
    <row r="29" spans="1:26" s="141" customFormat="1" x14ac:dyDescent="0.25">
      <c r="A29" s="141">
        <v>74757</v>
      </c>
      <c r="B29" s="206" t="s">
        <v>372</v>
      </c>
      <c r="C29" s="133">
        <f t="shared" si="2"/>
        <v>10540184</v>
      </c>
      <c r="D29" s="274">
        <f>VLOOKUP($A29,Compiled!$A$69:$F$305,4,FALSE)</f>
        <v>0</v>
      </c>
      <c r="E29" s="138"/>
      <c r="F29" s="135">
        <v>10540184</v>
      </c>
      <c r="G29" s="135"/>
      <c r="H29" s="138"/>
      <c r="I29" s="135"/>
      <c r="J29" s="135"/>
      <c r="K29" s="135"/>
      <c r="L29" s="135"/>
      <c r="M29" s="138"/>
      <c r="N29" s="138"/>
      <c r="O29" s="138"/>
      <c r="P29" s="138"/>
      <c r="Q29" s="138"/>
      <c r="R29" s="139"/>
      <c r="S29" s="134"/>
      <c r="T29" s="134"/>
      <c r="U29" s="138"/>
      <c r="V29" s="138"/>
      <c r="W29" s="138"/>
      <c r="X29" s="138"/>
      <c r="Y29" s="150"/>
      <c r="Z29" s="208"/>
    </row>
    <row r="30" spans="1:26" s="141" customFormat="1" x14ac:dyDescent="0.25">
      <c r="A30" s="141">
        <v>73456</v>
      </c>
      <c r="B30" s="206" t="s">
        <v>77</v>
      </c>
      <c r="C30" s="133">
        <f t="shared" si="2"/>
        <v>21229684</v>
      </c>
      <c r="D30" s="274">
        <f>VLOOKUP($A30,Compiled!$A$69:$F$305,4,FALSE)</f>
        <v>0</v>
      </c>
      <c r="E30" s="138">
        <v>224452</v>
      </c>
      <c r="F30" s="135">
        <v>19548750</v>
      </c>
      <c r="G30" s="135">
        <v>1456482</v>
      </c>
      <c r="H30" s="138"/>
      <c r="I30" s="135"/>
      <c r="J30" s="135"/>
      <c r="K30" s="135"/>
      <c r="L30" s="135"/>
      <c r="M30" s="138"/>
      <c r="N30" s="138"/>
      <c r="O30" s="138"/>
      <c r="P30" s="138"/>
      <c r="Q30" s="138"/>
      <c r="R30" s="139"/>
      <c r="S30" s="134"/>
      <c r="T30" s="134"/>
      <c r="U30" s="138"/>
      <c r="V30" s="138"/>
      <c r="W30" s="138"/>
      <c r="X30" s="138"/>
      <c r="Y30" s="150"/>
      <c r="Z30" s="208"/>
    </row>
    <row r="31" spans="1:26" s="141" customFormat="1" x14ac:dyDescent="0.25">
      <c r="A31" s="141">
        <v>74437</v>
      </c>
      <c r="B31" s="206" t="s">
        <v>365</v>
      </c>
      <c r="C31" s="133">
        <f t="shared" si="2"/>
        <v>19373623.219999999</v>
      </c>
      <c r="D31" s="274">
        <f>VLOOKUP($A31,Compiled!$A$69:$F$305,4,FALSE)</f>
        <v>0</v>
      </c>
      <c r="E31" s="138"/>
      <c r="F31" s="135"/>
      <c r="G31" s="135"/>
      <c r="H31" s="138"/>
      <c r="I31" s="135"/>
      <c r="J31" s="135"/>
      <c r="K31" s="135"/>
      <c r="L31" s="135"/>
      <c r="M31" s="138"/>
      <c r="N31" s="138"/>
      <c r="O31" s="138"/>
      <c r="P31" s="138"/>
      <c r="Q31" s="138"/>
      <c r="R31" s="139"/>
      <c r="S31" s="134"/>
      <c r="T31" s="134"/>
      <c r="U31" s="138"/>
      <c r="V31" s="138"/>
      <c r="W31" s="138"/>
      <c r="X31" s="138"/>
      <c r="Y31" s="150">
        <v>19373623.219999999</v>
      </c>
      <c r="Z31" s="208"/>
    </row>
    <row r="32" spans="1:26" s="141" customFormat="1" x14ac:dyDescent="0.25">
      <c r="A32" s="206">
        <v>170014</v>
      </c>
      <c r="B32" s="206" t="s">
        <v>79</v>
      </c>
      <c r="C32" s="133">
        <f t="shared" si="2"/>
        <v>31407798</v>
      </c>
      <c r="D32" s="274">
        <f>VLOOKUP($A32,Compiled!$A$69:$F$305,4,FALSE)</f>
        <v>0</v>
      </c>
      <c r="E32" s="138"/>
      <c r="F32" s="135"/>
      <c r="G32" s="135"/>
      <c r="H32" s="138"/>
      <c r="I32" s="135"/>
      <c r="J32" s="135"/>
      <c r="K32" s="135"/>
      <c r="L32" s="135"/>
      <c r="M32" s="138"/>
      <c r="N32" s="138"/>
      <c r="O32" s="138"/>
      <c r="P32" s="138"/>
      <c r="Q32" s="138"/>
      <c r="R32" s="139"/>
      <c r="S32" s="134"/>
      <c r="T32" s="134">
        <v>31407798</v>
      </c>
      <c r="U32" s="138"/>
      <c r="V32" s="138"/>
      <c r="W32" s="138"/>
      <c r="X32" s="138"/>
      <c r="Y32" s="150"/>
      <c r="Z32" s="208"/>
    </row>
    <row r="33" spans="1:26" s="141" customFormat="1" x14ac:dyDescent="0.25">
      <c r="A33" s="206">
        <v>70007</v>
      </c>
      <c r="B33" s="206" t="s">
        <v>378</v>
      </c>
      <c r="C33" s="133">
        <f t="shared" si="2"/>
        <v>2011241.1888405506</v>
      </c>
      <c r="D33" s="274">
        <f>VLOOKUP($A33,Compiled!$A$69:$F$305,4,FALSE)</f>
        <v>0</v>
      </c>
      <c r="E33" s="137"/>
      <c r="F33" s="135"/>
      <c r="G33" s="135"/>
      <c r="H33" s="138"/>
      <c r="I33" s="135"/>
      <c r="J33" s="135"/>
      <c r="K33" s="135"/>
      <c r="L33" s="135"/>
      <c r="M33" s="138"/>
      <c r="N33" s="138"/>
      <c r="O33" s="138"/>
      <c r="P33" s="138"/>
      <c r="Q33" s="138"/>
      <c r="R33" s="139"/>
      <c r="S33" s="134"/>
      <c r="T33" s="134"/>
      <c r="U33" s="137"/>
      <c r="V33" s="138"/>
      <c r="W33" s="138"/>
      <c r="X33" s="138"/>
      <c r="Y33" s="150"/>
      <c r="Z33" s="207">
        <v>2011241.1888405506</v>
      </c>
    </row>
    <row r="34" spans="1:26" s="141" customFormat="1" x14ac:dyDescent="0.25">
      <c r="A34" s="141">
        <v>170003</v>
      </c>
      <c r="B34" s="206" t="s">
        <v>100</v>
      </c>
      <c r="C34" s="133">
        <f t="shared" si="2"/>
        <v>717</v>
      </c>
      <c r="D34" s="274">
        <f>VLOOKUP($A34,Compiled!$A$69:$F$305,4,FALSE)</f>
        <v>0</v>
      </c>
      <c r="E34" s="138"/>
      <c r="F34" s="135"/>
      <c r="G34" s="135"/>
      <c r="H34" s="138"/>
      <c r="I34" s="135"/>
      <c r="J34" s="135"/>
      <c r="K34" s="135"/>
      <c r="L34" s="135"/>
      <c r="M34" s="138"/>
      <c r="N34" s="138"/>
      <c r="O34" s="138"/>
      <c r="P34" s="138"/>
      <c r="Q34" s="138"/>
      <c r="R34" s="139"/>
      <c r="S34" s="134"/>
      <c r="T34" s="134"/>
      <c r="U34" s="138">
        <v>717</v>
      </c>
      <c r="V34" s="138"/>
      <c r="W34" s="138"/>
      <c r="X34" s="138"/>
      <c r="Y34" s="150"/>
      <c r="Z34" s="208"/>
    </row>
    <row r="35" spans="1:26" s="141" customFormat="1" x14ac:dyDescent="0.25">
      <c r="A35" s="141">
        <v>72033</v>
      </c>
      <c r="B35" s="206" t="s">
        <v>110</v>
      </c>
      <c r="C35" s="133">
        <f t="shared" si="2"/>
        <v>16834</v>
      </c>
      <c r="D35" s="274">
        <f>VLOOKUP($A35,Compiled!$A$69:$F$305,4,FALSE)</f>
        <v>0</v>
      </c>
      <c r="E35" s="138"/>
      <c r="F35" s="135"/>
      <c r="G35" s="135"/>
      <c r="H35" s="138"/>
      <c r="I35" s="135"/>
      <c r="J35" s="135"/>
      <c r="K35" s="135"/>
      <c r="L35" s="135"/>
      <c r="M35" s="138"/>
      <c r="N35" s="138"/>
      <c r="O35" s="138"/>
      <c r="P35" s="138"/>
      <c r="Q35" s="138"/>
      <c r="R35" s="139"/>
      <c r="S35" s="134"/>
      <c r="T35" s="134"/>
      <c r="U35" s="138">
        <v>16834</v>
      </c>
      <c r="V35" s="138"/>
      <c r="W35" s="138"/>
      <c r="X35" s="138"/>
      <c r="Y35" s="150"/>
      <c r="Z35" s="208"/>
    </row>
    <row r="36" spans="1:26" s="141" customFormat="1" x14ac:dyDescent="0.25">
      <c r="A36" s="141">
        <v>70052</v>
      </c>
      <c r="B36" s="206" t="s">
        <v>113</v>
      </c>
      <c r="C36" s="133">
        <f t="shared" si="2"/>
        <v>8189807</v>
      </c>
      <c r="D36" s="274">
        <f>VLOOKUP($A36,Compiled!$A$69:$F$305,4,FALSE)</f>
        <v>0</v>
      </c>
      <c r="E36" s="138"/>
      <c r="F36" s="135">
        <v>5030864</v>
      </c>
      <c r="G36" s="135">
        <v>3158943</v>
      </c>
      <c r="H36" s="138"/>
      <c r="I36" s="135"/>
      <c r="J36" s="135"/>
      <c r="K36" s="135"/>
      <c r="L36" s="135"/>
      <c r="M36" s="138"/>
      <c r="N36" s="138"/>
      <c r="O36" s="138"/>
      <c r="P36" s="138"/>
      <c r="Q36" s="138"/>
      <c r="R36" s="139"/>
      <c r="S36" s="134"/>
      <c r="T36" s="134"/>
      <c r="U36" s="138"/>
      <c r="V36" s="138"/>
      <c r="W36" s="138"/>
      <c r="X36" s="138"/>
      <c r="Y36" s="150"/>
      <c r="Z36" s="208"/>
    </row>
    <row r="37" spans="1:26" s="141" customFormat="1" x14ac:dyDescent="0.25">
      <c r="A37" s="141">
        <v>170018</v>
      </c>
      <c r="B37" s="206" t="s">
        <v>419</v>
      </c>
      <c r="C37" s="133">
        <f t="shared" ref="C37:C68" si="3">SUM(E37:Z37)</f>
        <v>18876810</v>
      </c>
      <c r="D37" s="274">
        <f>VLOOKUP($A37,Compiled!$A$69:$F$305,4,FALSE)</f>
        <v>0</v>
      </c>
      <c r="E37" s="138"/>
      <c r="F37" s="135"/>
      <c r="G37" s="135"/>
      <c r="H37" s="138"/>
      <c r="I37" s="135"/>
      <c r="J37" s="135"/>
      <c r="K37" s="135"/>
      <c r="L37" s="135"/>
      <c r="M37" s="138"/>
      <c r="N37" s="138"/>
      <c r="O37" s="138"/>
      <c r="P37" s="138"/>
      <c r="Q37" s="138"/>
      <c r="R37" s="139"/>
      <c r="S37" s="134">
        <v>3000000</v>
      </c>
      <c r="T37" s="134"/>
      <c r="U37" s="138"/>
      <c r="V37" s="138"/>
      <c r="W37" s="138"/>
      <c r="X37" s="138">
        <v>15876810</v>
      </c>
      <c r="Y37" s="150"/>
      <c r="Z37" s="208"/>
    </row>
    <row r="38" spans="1:26" s="141" customFormat="1" x14ac:dyDescent="0.25">
      <c r="A38" s="141">
        <v>76773</v>
      </c>
      <c r="B38" s="206" t="s">
        <v>404</v>
      </c>
      <c r="C38" s="133">
        <f t="shared" si="3"/>
        <v>14403342.160999998</v>
      </c>
      <c r="D38" s="274">
        <f>VLOOKUP($A38,Compiled!$A$69:$F$305,4,FALSE)</f>
        <v>0</v>
      </c>
      <c r="E38" s="138"/>
      <c r="F38" s="135"/>
      <c r="G38" s="135"/>
      <c r="H38" s="138"/>
      <c r="I38" s="135"/>
      <c r="J38" s="135"/>
      <c r="K38" s="135"/>
      <c r="L38" s="135"/>
      <c r="M38" s="138"/>
      <c r="N38" s="138"/>
      <c r="O38" s="138"/>
      <c r="P38" s="138"/>
      <c r="Q38" s="138"/>
      <c r="R38" s="139"/>
      <c r="S38" s="134"/>
      <c r="T38" s="134"/>
      <c r="U38" s="138"/>
      <c r="V38" s="138"/>
      <c r="W38" s="138"/>
      <c r="X38" s="138"/>
      <c r="Y38" s="150"/>
      <c r="Z38" s="207">
        <v>14403342.160999998</v>
      </c>
    </row>
    <row r="39" spans="1:26" s="141" customFormat="1" x14ac:dyDescent="0.25">
      <c r="A39" s="206">
        <v>76767</v>
      </c>
      <c r="B39" s="206" t="s">
        <v>356</v>
      </c>
      <c r="C39" s="133">
        <f t="shared" si="3"/>
        <v>5084891</v>
      </c>
      <c r="D39" s="274">
        <f>VLOOKUP($A39,Compiled!$A$69:$F$305,4,FALSE)</f>
        <v>0</v>
      </c>
      <c r="E39" s="137">
        <v>26448</v>
      </c>
      <c r="F39" s="136"/>
      <c r="G39" s="136"/>
      <c r="H39" s="137"/>
      <c r="I39" s="136"/>
      <c r="J39" s="136"/>
      <c r="K39" s="136"/>
      <c r="L39" s="136"/>
      <c r="M39" s="137"/>
      <c r="N39" s="137"/>
      <c r="O39" s="137"/>
      <c r="P39" s="137"/>
      <c r="Q39" s="137"/>
      <c r="R39" s="151"/>
      <c r="S39" s="142"/>
      <c r="T39" s="142"/>
      <c r="U39" s="137">
        <v>24492</v>
      </c>
      <c r="V39" s="137"/>
      <c r="W39" s="137"/>
      <c r="X39" s="137"/>
      <c r="Y39" s="209">
        <v>5033951</v>
      </c>
      <c r="Z39" s="208"/>
    </row>
    <row r="40" spans="1:26" s="141" customFormat="1" x14ac:dyDescent="0.25">
      <c r="A40" s="141">
        <v>73025</v>
      </c>
      <c r="B40" s="206" t="s">
        <v>318</v>
      </c>
      <c r="C40" s="133">
        <f t="shared" si="3"/>
        <v>31596</v>
      </c>
      <c r="D40" s="274">
        <f>VLOOKUP($A40,Compiled!$A$69:$F$305,4,FALSE)</f>
        <v>0</v>
      </c>
      <c r="E40" s="137">
        <v>31596</v>
      </c>
      <c r="F40" s="135"/>
      <c r="G40" s="135"/>
      <c r="H40" s="138"/>
      <c r="I40" s="135"/>
      <c r="J40" s="135"/>
      <c r="K40" s="135"/>
      <c r="L40" s="135"/>
      <c r="M40" s="138"/>
      <c r="N40" s="138"/>
      <c r="O40" s="138"/>
      <c r="P40" s="138"/>
      <c r="Q40" s="138"/>
      <c r="R40" s="139"/>
      <c r="S40" s="134"/>
      <c r="T40" s="134"/>
      <c r="U40" s="137"/>
      <c r="V40" s="138"/>
      <c r="W40" s="138"/>
      <c r="X40" s="138"/>
      <c r="Y40" s="150"/>
      <c r="Z40" s="208"/>
    </row>
    <row r="41" spans="1:26" s="141" customFormat="1" x14ac:dyDescent="0.25">
      <c r="A41" s="141">
        <v>72020</v>
      </c>
      <c r="B41" s="206" t="s">
        <v>118</v>
      </c>
      <c r="C41" s="133">
        <f t="shared" si="3"/>
        <v>24467474.73</v>
      </c>
      <c r="D41" s="274">
        <f>VLOOKUP($A41,Compiled!$A$69:$F$305,4,FALSE)</f>
        <v>0</v>
      </c>
      <c r="E41" s="138"/>
      <c r="F41" s="135"/>
      <c r="G41" s="135"/>
      <c r="H41" s="138"/>
      <c r="I41" s="135"/>
      <c r="J41" s="135"/>
      <c r="K41" s="135"/>
      <c r="L41" s="135"/>
      <c r="M41" s="138"/>
      <c r="N41" s="138"/>
      <c r="O41" s="138"/>
      <c r="P41" s="138"/>
      <c r="Q41" s="138"/>
      <c r="R41" s="139"/>
      <c r="S41" s="134"/>
      <c r="T41" s="134"/>
      <c r="U41" s="138"/>
      <c r="V41" s="138"/>
      <c r="W41" s="138"/>
      <c r="X41" s="138"/>
      <c r="Y41" s="150">
        <v>24467474.73</v>
      </c>
      <c r="Z41" s="208"/>
    </row>
    <row r="42" spans="1:26" s="141" customFormat="1" x14ac:dyDescent="0.25">
      <c r="A42" s="206">
        <v>72024</v>
      </c>
      <c r="B42" s="206" t="s">
        <v>325</v>
      </c>
      <c r="C42" s="133">
        <f t="shared" si="3"/>
        <v>0</v>
      </c>
      <c r="D42" s="274">
        <f>VLOOKUP($A42,Compiled!$A$69:$F$305,4,FALSE)</f>
        <v>0</v>
      </c>
      <c r="E42" s="138"/>
      <c r="F42" s="135"/>
      <c r="G42" s="135"/>
      <c r="H42" s="138"/>
      <c r="I42" s="135"/>
      <c r="J42" s="135"/>
      <c r="K42" s="135"/>
      <c r="L42" s="135"/>
      <c r="M42" s="138"/>
      <c r="N42" s="138"/>
      <c r="O42" s="138"/>
      <c r="P42" s="138"/>
      <c r="Q42" s="138"/>
      <c r="R42" s="139"/>
      <c r="S42" s="134"/>
      <c r="T42" s="134"/>
      <c r="U42" s="138"/>
      <c r="V42" s="138"/>
      <c r="W42" s="138"/>
      <c r="X42" s="138"/>
      <c r="Y42" s="150"/>
      <c r="Z42" s="208"/>
    </row>
    <row r="43" spans="1:26" s="141" customFormat="1" x14ac:dyDescent="0.25">
      <c r="A43" s="206">
        <v>73138</v>
      </c>
      <c r="B43" s="206" t="s">
        <v>120</v>
      </c>
      <c r="C43" s="133">
        <f t="shared" si="3"/>
        <v>16213308</v>
      </c>
      <c r="D43" s="274">
        <f>VLOOKUP($A43,Compiled!$A$69:$F$305,4,FALSE)</f>
        <v>0</v>
      </c>
      <c r="E43" s="138"/>
      <c r="F43" s="135">
        <v>16213308</v>
      </c>
      <c r="G43" s="135"/>
      <c r="H43" s="138"/>
      <c r="I43" s="135"/>
      <c r="J43" s="135"/>
      <c r="K43" s="135"/>
      <c r="L43" s="135"/>
      <c r="M43" s="138"/>
      <c r="N43" s="138"/>
      <c r="O43" s="138"/>
      <c r="P43" s="138"/>
      <c r="Q43" s="138"/>
      <c r="R43" s="139"/>
      <c r="S43" s="134"/>
      <c r="T43" s="134"/>
      <c r="U43" s="138"/>
      <c r="V43" s="138"/>
      <c r="W43" s="138"/>
      <c r="X43" s="138"/>
      <c r="Y43" s="150"/>
      <c r="Z43" s="208"/>
    </row>
    <row r="44" spans="1:26" s="141" customFormat="1" x14ac:dyDescent="0.25">
      <c r="A44" s="206">
        <v>76683</v>
      </c>
      <c r="B44" s="206" t="s">
        <v>121</v>
      </c>
      <c r="C44" s="133">
        <f t="shared" si="3"/>
        <v>13480268</v>
      </c>
      <c r="D44" s="274">
        <f>VLOOKUP($A44,Compiled!$A$69:$F$305,4,FALSE)</f>
        <v>0</v>
      </c>
      <c r="E44" s="138"/>
      <c r="F44" s="135"/>
      <c r="G44" s="135"/>
      <c r="H44" s="138"/>
      <c r="I44" s="135"/>
      <c r="J44" s="135"/>
      <c r="K44" s="135"/>
      <c r="L44" s="135"/>
      <c r="M44" s="138"/>
      <c r="N44" s="138"/>
      <c r="O44" s="138"/>
      <c r="P44" s="138"/>
      <c r="Q44" s="138"/>
      <c r="R44" s="139"/>
      <c r="S44" s="134"/>
      <c r="T44" s="134"/>
      <c r="U44" s="138">
        <v>26977</v>
      </c>
      <c r="V44" s="138"/>
      <c r="W44" s="138"/>
      <c r="X44" s="138"/>
      <c r="Y44" s="150">
        <v>13453291</v>
      </c>
      <c r="Z44" s="208"/>
    </row>
    <row r="45" spans="1:26" s="141" customFormat="1" x14ac:dyDescent="0.25">
      <c r="A45" s="206">
        <v>72010</v>
      </c>
      <c r="B45" s="206" t="s">
        <v>367</v>
      </c>
      <c r="C45" s="133">
        <f t="shared" si="3"/>
        <v>0</v>
      </c>
      <c r="D45" s="274">
        <f>VLOOKUP($A45,Compiled!$A$69:$F$305,4,FALSE)</f>
        <v>0</v>
      </c>
      <c r="E45" s="138"/>
      <c r="F45" s="135"/>
      <c r="G45" s="135"/>
      <c r="H45" s="138"/>
      <c r="I45" s="135"/>
      <c r="J45" s="135"/>
      <c r="K45" s="135"/>
      <c r="L45" s="135"/>
      <c r="M45" s="138"/>
      <c r="N45" s="138"/>
      <c r="O45" s="138"/>
      <c r="P45" s="138"/>
      <c r="Q45" s="138"/>
      <c r="R45" s="139"/>
      <c r="S45" s="134"/>
      <c r="T45" s="134"/>
      <c r="U45" s="138"/>
      <c r="V45" s="138"/>
      <c r="W45" s="138"/>
      <c r="X45" s="138"/>
      <c r="Y45" s="150"/>
      <c r="Z45" s="208"/>
    </row>
    <row r="46" spans="1:26" s="141" customFormat="1" x14ac:dyDescent="0.25">
      <c r="A46" s="206">
        <v>76708</v>
      </c>
      <c r="B46" s="206" t="s">
        <v>339</v>
      </c>
      <c r="C46" s="133">
        <f t="shared" si="3"/>
        <v>10578360</v>
      </c>
      <c r="D46" s="274">
        <f>VLOOKUP($A46,Compiled!$A$69:$F$305,4,FALSE)</f>
        <v>0</v>
      </c>
      <c r="E46" s="138"/>
      <c r="F46" s="135">
        <v>6945758</v>
      </c>
      <c r="G46" s="135">
        <v>3632602</v>
      </c>
      <c r="H46" s="138"/>
      <c r="I46" s="135"/>
      <c r="J46" s="135"/>
      <c r="K46" s="135"/>
      <c r="L46" s="135"/>
      <c r="M46" s="138"/>
      <c r="N46" s="138"/>
      <c r="O46" s="138"/>
      <c r="P46" s="138"/>
      <c r="Q46" s="138"/>
      <c r="R46" s="139"/>
      <c r="S46" s="134"/>
      <c r="T46" s="134"/>
      <c r="U46" s="138"/>
      <c r="V46" s="138"/>
      <c r="W46" s="138"/>
      <c r="X46" s="138"/>
      <c r="Y46" s="150"/>
      <c r="Z46" s="208"/>
    </row>
    <row r="47" spans="1:26" s="141" customFormat="1" x14ac:dyDescent="0.25">
      <c r="A47" s="206">
        <v>72026</v>
      </c>
      <c r="B47" s="206" t="s">
        <v>124</v>
      </c>
      <c r="C47" s="133">
        <f t="shared" si="3"/>
        <v>70083</v>
      </c>
      <c r="D47" s="274">
        <f>VLOOKUP($A47,Compiled!$A$69:$F$305,4,FALSE)</f>
        <v>0</v>
      </c>
      <c r="E47" s="138"/>
      <c r="F47" s="135"/>
      <c r="G47" s="135"/>
      <c r="H47" s="138"/>
      <c r="I47" s="135"/>
      <c r="J47" s="135"/>
      <c r="K47" s="135"/>
      <c r="L47" s="135"/>
      <c r="M47" s="138"/>
      <c r="N47" s="138"/>
      <c r="O47" s="138"/>
      <c r="P47" s="138"/>
      <c r="Q47" s="138"/>
      <c r="R47" s="139"/>
      <c r="S47" s="134"/>
      <c r="T47" s="134"/>
      <c r="U47" s="138">
        <v>70083</v>
      </c>
      <c r="V47" s="138"/>
      <c r="W47" s="138"/>
      <c r="X47" s="138"/>
      <c r="Y47" s="150"/>
      <c r="Z47" s="208"/>
    </row>
    <row r="48" spans="1:26" s="141" customFormat="1" x14ac:dyDescent="0.25">
      <c r="A48" s="141">
        <v>76562</v>
      </c>
      <c r="B48" s="206" t="s">
        <v>125</v>
      </c>
      <c r="C48" s="133">
        <f t="shared" si="3"/>
        <v>0</v>
      </c>
      <c r="D48" s="274">
        <f>VLOOKUP($A48,Compiled!$A$69:$F$305,4,FALSE)</f>
        <v>0</v>
      </c>
      <c r="E48" s="138"/>
      <c r="F48" s="135"/>
      <c r="G48" s="135"/>
      <c r="H48" s="138"/>
      <c r="I48" s="135"/>
      <c r="J48" s="135"/>
      <c r="K48" s="135"/>
      <c r="L48" s="135"/>
      <c r="M48" s="138"/>
      <c r="N48" s="138"/>
      <c r="O48" s="138"/>
      <c r="P48" s="138"/>
      <c r="Q48" s="138"/>
      <c r="R48" s="139"/>
      <c r="S48" s="134"/>
      <c r="T48" s="134"/>
      <c r="U48" s="138"/>
      <c r="V48" s="138"/>
      <c r="W48" s="138"/>
      <c r="X48" s="138"/>
      <c r="Y48" s="150"/>
      <c r="Z48" s="208"/>
    </row>
    <row r="49" spans="1:26" s="141" customFormat="1" x14ac:dyDescent="0.25">
      <c r="A49" s="206">
        <v>74461</v>
      </c>
      <c r="B49" s="206" t="s">
        <v>342</v>
      </c>
      <c r="C49" s="133">
        <f t="shared" si="3"/>
        <v>13377780.42</v>
      </c>
      <c r="D49" s="274">
        <f>VLOOKUP($A49,Compiled!$A$69:$F$305,4,FALSE)</f>
        <v>0</v>
      </c>
      <c r="E49" s="138"/>
      <c r="F49" s="135">
        <v>251791</v>
      </c>
      <c r="G49" s="135"/>
      <c r="H49" s="138"/>
      <c r="I49" s="135"/>
      <c r="J49" s="135"/>
      <c r="K49" s="135"/>
      <c r="L49" s="135"/>
      <c r="M49" s="138"/>
      <c r="N49" s="138"/>
      <c r="O49" s="138"/>
      <c r="P49" s="138"/>
      <c r="Q49" s="138"/>
      <c r="R49" s="139"/>
      <c r="S49" s="134"/>
      <c r="T49" s="134"/>
      <c r="U49" s="138"/>
      <c r="V49" s="138"/>
      <c r="W49" s="138"/>
      <c r="X49" s="138"/>
      <c r="Y49" s="150">
        <v>13125989.42</v>
      </c>
      <c r="Z49" s="208"/>
    </row>
    <row r="50" spans="1:26" s="141" customFormat="1" x14ac:dyDescent="0.25">
      <c r="A50" s="206">
        <v>70079</v>
      </c>
      <c r="B50" s="206" t="s">
        <v>343</v>
      </c>
      <c r="C50" s="133">
        <f t="shared" si="3"/>
        <v>28700975.399999999</v>
      </c>
      <c r="D50" s="274">
        <f>VLOOKUP($A50,Compiled!$A$69:$F$305,4,FALSE)</f>
        <v>0</v>
      </c>
      <c r="E50" s="138"/>
      <c r="F50" s="135">
        <v>575904</v>
      </c>
      <c r="G50" s="135"/>
      <c r="H50" s="138"/>
      <c r="I50" s="135"/>
      <c r="J50" s="135"/>
      <c r="K50" s="135"/>
      <c r="L50" s="135"/>
      <c r="M50" s="138"/>
      <c r="N50" s="138"/>
      <c r="O50" s="138"/>
      <c r="P50" s="138"/>
      <c r="Q50" s="138"/>
      <c r="R50" s="139"/>
      <c r="S50" s="134"/>
      <c r="T50" s="134"/>
      <c r="U50" s="138">
        <v>33775</v>
      </c>
      <c r="V50" s="138"/>
      <c r="W50" s="138"/>
      <c r="X50" s="138"/>
      <c r="Y50" s="150">
        <v>28091296.399999999</v>
      </c>
      <c r="Z50" s="208"/>
    </row>
    <row r="51" spans="1:26" s="141" customFormat="1" x14ac:dyDescent="0.25">
      <c r="A51" s="206">
        <v>72044</v>
      </c>
      <c r="B51" s="206" t="s">
        <v>128</v>
      </c>
      <c r="C51" s="133">
        <f t="shared" si="3"/>
        <v>0</v>
      </c>
      <c r="D51" s="274">
        <f>VLOOKUP($A51,Compiled!$A$69:$F$305,4,FALSE)</f>
        <v>0</v>
      </c>
      <c r="E51" s="138"/>
      <c r="F51" s="135"/>
      <c r="G51" s="135"/>
      <c r="H51" s="138"/>
      <c r="I51" s="135"/>
      <c r="J51" s="135"/>
      <c r="K51" s="135"/>
      <c r="L51" s="135"/>
      <c r="M51" s="138"/>
      <c r="N51" s="138"/>
      <c r="O51" s="138"/>
      <c r="P51" s="138"/>
      <c r="Q51" s="138"/>
      <c r="R51" s="139"/>
      <c r="S51" s="134"/>
      <c r="T51" s="134"/>
      <c r="U51" s="138"/>
      <c r="V51" s="138"/>
      <c r="W51" s="138"/>
      <c r="X51" s="138"/>
      <c r="Y51" s="150"/>
      <c r="Z51" s="208"/>
    </row>
    <row r="52" spans="1:26" s="141" customFormat="1" x14ac:dyDescent="0.25">
      <c r="A52" s="141">
        <v>76606</v>
      </c>
      <c r="B52" s="206" t="s">
        <v>347</v>
      </c>
      <c r="C52" s="133">
        <f t="shared" si="3"/>
        <v>1661821</v>
      </c>
      <c r="D52" s="274">
        <f>VLOOKUP($A52,Compiled!$A$69:$F$305,4,FALSE)</f>
        <v>0</v>
      </c>
      <c r="E52" s="138">
        <v>30752</v>
      </c>
      <c r="F52" s="135"/>
      <c r="G52" s="135"/>
      <c r="H52" s="138"/>
      <c r="I52" s="135"/>
      <c r="J52" s="135"/>
      <c r="K52" s="135"/>
      <c r="L52" s="135"/>
      <c r="M52" s="138"/>
      <c r="N52" s="138"/>
      <c r="O52" s="138"/>
      <c r="P52" s="138"/>
      <c r="Q52" s="138"/>
      <c r="R52" s="139"/>
      <c r="S52" s="134"/>
      <c r="T52" s="134"/>
      <c r="U52" s="138">
        <v>24122</v>
      </c>
      <c r="V52" s="138"/>
      <c r="W52" s="138"/>
      <c r="X52" s="138">
        <v>1606947</v>
      </c>
      <c r="Y52" s="150"/>
      <c r="Z52" s="208"/>
    </row>
    <row r="53" spans="1:26" s="141" customFormat="1" x14ac:dyDescent="0.25">
      <c r="A53" s="206">
        <v>72031</v>
      </c>
      <c r="B53" s="206" t="s">
        <v>369</v>
      </c>
      <c r="C53" s="133">
        <f t="shared" si="3"/>
        <v>0</v>
      </c>
      <c r="D53" s="274">
        <f>VLOOKUP($A53,Compiled!$A$69:$F$305,4,FALSE)</f>
        <v>0</v>
      </c>
      <c r="E53" s="138"/>
      <c r="F53" s="135"/>
      <c r="G53" s="135"/>
      <c r="H53" s="138"/>
      <c r="I53" s="135"/>
      <c r="J53" s="135"/>
      <c r="K53" s="135"/>
      <c r="L53" s="135"/>
      <c r="M53" s="138"/>
      <c r="N53" s="138"/>
      <c r="O53" s="138"/>
      <c r="P53" s="138"/>
      <c r="Q53" s="138"/>
      <c r="R53" s="139"/>
      <c r="S53" s="134"/>
      <c r="T53" s="134"/>
      <c r="U53" s="138"/>
      <c r="V53" s="138"/>
      <c r="W53" s="138"/>
      <c r="X53" s="138"/>
      <c r="Y53" s="150"/>
      <c r="Z53" s="208"/>
    </row>
    <row r="54" spans="1:26" s="141" customFormat="1" x14ac:dyDescent="0.25">
      <c r="A54" s="206">
        <v>73957</v>
      </c>
      <c r="B54" s="206" t="s">
        <v>370</v>
      </c>
      <c r="C54" s="133">
        <f t="shared" si="3"/>
        <v>1501976</v>
      </c>
      <c r="D54" s="274">
        <f>VLOOKUP($A54,Compiled!$A$69:$F$305,4,FALSE)</f>
        <v>0</v>
      </c>
      <c r="E54" s="138"/>
      <c r="F54" s="135">
        <v>1501976</v>
      </c>
      <c r="G54" s="135"/>
      <c r="H54" s="138"/>
      <c r="I54" s="135"/>
      <c r="J54" s="135"/>
      <c r="K54" s="135"/>
      <c r="L54" s="135"/>
      <c r="M54" s="138"/>
      <c r="N54" s="138"/>
      <c r="O54" s="138"/>
      <c r="P54" s="138"/>
      <c r="Q54" s="138"/>
      <c r="R54" s="139"/>
      <c r="S54" s="134"/>
      <c r="T54" s="134"/>
      <c r="U54" s="138"/>
      <c r="V54" s="138"/>
      <c r="W54" s="138"/>
      <c r="X54" s="138"/>
      <c r="Y54" s="150"/>
      <c r="Z54" s="208"/>
    </row>
    <row r="55" spans="1:26" s="141" customFormat="1" x14ac:dyDescent="0.25">
      <c r="A55" s="141">
        <v>72025</v>
      </c>
      <c r="B55" s="206" t="s">
        <v>371</v>
      </c>
      <c r="C55" s="133">
        <f t="shared" si="3"/>
        <v>0</v>
      </c>
      <c r="D55" s="274">
        <f>VLOOKUP($A55,Compiled!$A$69:$F$305,4,FALSE)</f>
        <v>0</v>
      </c>
      <c r="E55" s="138"/>
      <c r="F55" s="135"/>
      <c r="G55" s="135"/>
      <c r="H55" s="138"/>
      <c r="I55" s="135"/>
      <c r="J55" s="135"/>
      <c r="K55" s="135"/>
      <c r="L55" s="135"/>
      <c r="M55" s="138"/>
      <c r="N55" s="138"/>
      <c r="O55" s="138"/>
      <c r="P55" s="138"/>
      <c r="Q55" s="138"/>
      <c r="R55" s="139"/>
      <c r="S55" s="134"/>
      <c r="T55" s="134"/>
      <c r="U55" s="138"/>
      <c r="V55" s="138"/>
      <c r="W55" s="138"/>
      <c r="X55" s="138"/>
      <c r="Y55" s="150"/>
      <c r="Z55" s="208"/>
    </row>
    <row r="56" spans="1:26" s="141" customFormat="1" x14ac:dyDescent="0.25">
      <c r="A56" s="141">
        <v>70024</v>
      </c>
      <c r="B56" s="206" t="s">
        <v>133</v>
      </c>
      <c r="C56" s="133">
        <f t="shared" si="3"/>
        <v>4220016</v>
      </c>
      <c r="D56" s="274">
        <f>VLOOKUP($A56,Compiled!$A$69:$F$305,4,FALSE)</f>
        <v>0</v>
      </c>
      <c r="E56" s="138">
        <v>21240</v>
      </c>
      <c r="F56" s="135">
        <v>2619546</v>
      </c>
      <c r="G56" s="135">
        <v>1579230</v>
      </c>
      <c r="H56" s="138"/>
      <c r="I56" s="135"/>
      <c r="J56" s="135"/>
      <c r="K56" s="135"/>
      <c r="L56" s="135"/>
      <c r="M56" s="138"/>
      <c r="N56" s="138"/>
      <c r="O56" s="138"/>
      <c r="P56" s="138"/>
      <c r="Q56" s="138"/>
      <c r="R56" s="139"/>
      <c r="S56" s="134"/>
      <c r="T56" s="134"/>
      <c r="U56" s="138"/>
      <c r="V56" s="138"/>
      <c r="W56" s="138"/>
      <c r="X56" s="138"/>
      <c r="Y56" s="150"/>
      <c r="Z56" s="208"/>
    </row>
    <row r="57" spans="1:26" s="141" customFormat="1" x14ac:dyDescent="0.25">
      <c r="A57" s="206">
        <v>72027</v>
      </c>
      <c r="B57" s="206" t="s">
        <v>134</v>
      </c>
      <c r="C57" s="133">
        <f t="shared" si="3"/>
        <v>34865308.114</v>
      </c>
      <c r="D57" s="274">
        <f>VLOOKUP($A57,Compiled!$A$69:$F$305,4,FALSE)</f>
        <v>0</v>
      </c>
      <c r="E57" s="138"/>
      <c r="F57" s="135"/>
      <c r="G57" s="135"/>
      <c r="H57" s="138"/>
      <c r="I57" s="135"/>
      <c r="J57" s="135"/>
      <c r="K57" s="135"/>
      <c r="L57" s="135"/>
      <c r="M57" s="138">
        <v>13686599</v>
      </c>
      <c r="N57" s="138">
        <v>8491830</v>
      </c>
      <c r="O57" s="138"/>
      <c r="P57" s="138"/>
      <c r="Q57" s="138"/>
      <c r="R57" s="139"/>
      <c r="S57" s="134"/>
      <c r="T57" s="134"/>
      <c r="U57" s="138"/>
      <c r="V57" s="138"/>
      <c r="W57" s="138"/>
      <c r="X57" s="138"/>
      <c r="Y57" s="150"/>
      <c r="Z57" s="207">
        <v>12686879.114</v>
      </c>
    </row>
    <row r="58" spans="1:26" s="141" customFormat="1" x14ac:dyDescent="0.25">
      <c r="A58" s="141">
        <v>76498</v>
      </c>
      <c r="B58" s="206" t="s">
        <v>350</v>
      </c>
      <c r="C58" s="133">
        <f t="shared" si="3"/>
        <v>16204909.509999998</v>
      </c>
      <c r="D58" s="274">
        <f>VLOOKUP($A58,Compiled!$A$69:$F$305,4,FALSE)</f>
        <v>0</v>
      </c>
      <c r="E58" s="137">
        <v>135508</v>
      </c>
      <c r="F58" s="135"/>
      <c r="G58" s="135"/>
      <c r="H58" s="138"/>
      <c r="I58" s="135"/>
      <c r="J58" s="135"/>
      <c r="K58" s="135"/>
      <c r="L58" s="135"/>
      <c r="M58" s="138"/>
      <c r="N58" s="138"/>
      <c r="O58" s="138"/>
      <c r="P58" s="138"/>
      <c r="Q58" s="138"/>
      <c r="R58" s="139"/>
      <c r="S58" s="134"/>
      <c r="T58" s="134"/>
      <c r="U58" s="138">
        <v>162961</v>
      </c>
      <c r="V58" s="138"/>
      <c r="W58" s="138"/>
      <c r="X58" s="138"/>
      <c r="Y58" s="150">
        <v>15906440.509999998</v>
      </c>
      <c r="Z58" s="208"/>
    </row>
    <row r="59" spans="1:26" s="141" customFormat="1" x14ac:dyDescent="0.25">
      <c r="A59" s="206">
        <v>73374</v>
      </c>
      <c r="B59" s="206" t="s">
        <v>375</v>
      </c>
      <c r="C59" s="133">
        <f t="shared" si="3"/>
        <v>5336314.1401614463</v>
      </c>
      <c r="D59" s="274">
        <f>VLOOKUP($A59,Compiled!$A$69:$F$305,4,FALSE)</f>
        <v>0</v>
      </c>
      <c r="E59" s="137"/>
      <c r="F59" s="135"/>
      <c r="G59" s="135"/>
      <c r="H59" s="138"/>
      <c r="I59" s="135"/>
      <c r="J59" s="135"/>
      <c r="K59" s="135"/>
      <c r="L59" s="135"/>
      <c r="M59" s="138"/>
      <c r="N59" s="138"/>
      <c r="O59" s="138"/>
      <c r="P59" s="138"/>
      <c r="Q59" s="138"/>
      <c r="R59" s="139"/>
      <c r="S59" s="134"/>
      <c r="T59" s="134"/>
      <c r="U59" s="137"/>
      <c r="V59" s="138"/>
      <c r="W59" s="138"/>
      <c r="X59" s="138"/>
      <c r="Y59" s="150"/>
      <c r="Z59" s="207">
        <v>5336314.1401614463</v>
      </c>
    </row>
    <row r="60" spans="1:26" s="141" customFormat="1" x14ac:dyDescent="0.25">
      <c r="A60" s="206">
        <v>72001</v>
      </c>
      <c r="B60" s="206" t="s">
        <v>376</v>
      </c>
      <c r="C60" s="133">
        <f t="shared" si="3"/>
        <v>1803961.2425395716</v>
      </c>
      <c r="D60" s="274">
        <f>VLOOKUP($A60,Compiled!$A$69:$F$305,4,FALSE)</f>
        <v>0</v>
      </c>
      <c r="E60" s="137"/>
      <c r="F60" s="135"/>
      <c r="G60" s="135"/>
      <c r="H60" s="138"/>
      <c r="I60" s="135"/>
      <c r="J60" s="135"/>
      <c r="K60" s="135"/>
      <c r="L60" s="135"/>
      <c r="M60" s="138"/>
      <c r="N60" s="138"/>
      <c r="O60" s="138"/>
      <c r="P60" s="138"/>
      <c r="Q60" s="138"/>
      <c r="R60" s="139"/>
      <c r="S60" s="134"/>
      <c r="T60" s="134"/>
      <c r="U60" s="137"/>
      <c r="V60" s="138"/>
      <c r="W60" s="138"/>
      <c r="X60" s="138"/>
      <c r="Y60" s="150"/>
      <c r="Z60" s="207">
        <v>1803961.2425395716</v>
      </c>
    </row>
    <row r="61" spans="1:26" s="141" customFormat="1" x14ac:dyDescent="0.25">
      <c r="A61" s="206">
        <v>73431</v>
      </c>
      <c r="B61" s="206" t="s">
        <v>408</v>
      </c>
      <c r="C61" s="133">
        <f t="shared" si="3"/>
        <v>785154.41787223401</v>
      </c>
      <c r="D61" s="274">
        <f>VLOOKUP($A61,Compiled!$A$69:$F$305,4,FALSE)</f>
        <v>0</v>
      </c>
      <c r="E61" s="137"/>
      <c r="F61" s="135"/>
      <c r="G61" s="135"/>
      <c r="H61" s="138"/>
      <c r="I61" s="135"/>
      <c r="J61" s="135"/>
      <c r="K61" s="135"/>
      <c r="L61" s="135"/>
      <c r="M61" s="138"/>
      <c r="N61" s="138"/>
      <c r="O61" s="138"/>
      <c r="P61" s="138"/>
      <c r="Q61" s="138"/>
      <c r="R61" s="139"/>
      <c r="S61" s="134"/>
      <c r="T61" s="134"/>
      <c r="U61" s="137"/>
      <c r="V61" s="138"/>
      <c r="W61" s="138"/>
      <c r="X61" s="138"/>
      <c r="Y61" s="150"/>
      <c r="Z61" s="207">
        <v>785154.41787223401</v>
      </c>
    </row>
    <row r="62" spans="1:26" s="141" customFormat="1" x14ac:dyDescent="0.25">
      <c r="A62" s="206">
        <v>73469</v>
      </c>
      <c r="B62" s="206" t="s">
        <v>141</v>
      </c>
      <c r="C62" s="133">
        <f t="shared" si="3"/>
        <v>702436.66445505549</v>
      </c>
      <c r="D62" s="274">
        <f>VLOOKUP($A62,Compiled!$A$69:$F$305,4,FALSE)</f>
        <v>0</v>
      </c>
      <c r="E62" s="137"/>
      <c r="F62" s="135"/>
      <c r="G62" s="135"/>
      <c r="H62" s="138"/>
      <c r="I62" s="135"/>
      <c r="J62" s="135"/>
      <c r="K62" s="135"/>
      <c r="L62" s="135"/>
      <c r="M62" s="138"/>
      <c r="N62" s="138"/>
      <c r="O62" s="138"/>
      <c r="P62" s="138"/>
      <c r="Q62" s="138"/>
      <c r="R62" s="139"/>
      <c r="S62" s="134"/>
      <c r="T62" s="134"/>
      <c r="U62" s="137"/>
      <c r="V62" s="138"/>
      <c r="W62" s="138"/>
      <c r="X62" s="138"/>
      <c r="Y62" s="150"/>
      <c r="Z62" s="207">
        <v>702436.66445505549</v>
      </c>
    </row>
    <row r="63" spans="1:26" s="141" customFormat="1" x14ac:dyDescent="0.25">
      <c r="A63" s="206">
        <v>73053</v>
      </c>
      <c r="B63" s="206" t="s">
        <v>410</v>
      </c>
      <c r="C63" s="133">
        <f t="shared" si="3"/>
        <v>1180977.2898254241</v>
      </c>
      <c r="D63" s="274">
        <f>VLOOKUP($A63,Compiled!$A$69:$F$305,4,FALSE)</f>
        <v>0</v>
      </c>
      <c r="E63" s="137"/>
      <c r="F63" s="135"/>
      <c r="G63" s="135"/>
      <c r="H63" s="138"/>
      <c r="I63" s="135"/>
      <c r="J63" s="135"/>
      <c r="K63" s="135"/>
      <c r="L63" s="135"/>
      <c r="M63" s="138"/>
      <c r="N63" s="138"/>
      <c r="O63" s="138"/>
      <c r="P63" s="138"/>
      <c r="Q63" s="138"/>
      <c r="R63" s="139"/>
      <c r="S63" s="134"/>
      <c r="T63" s="134"/>
      <c r="U63" s="137"/>
      <c r="V63" s="138"/>
      <c r="W63" s="138"/>
      <c r="X63" s="138"/>
      <c r="Y63" s="150"/>
      <c r="Z63" s="207">
        <v>1180977.2898254241</v>
      </c>
    </row>
    <row r="64" spans="1:26" s="141" customFormat="1" x14ac:dyDescent="0.25">
      <c r="A64" s="206">
        <v>72003</v>
      </c>
      <c r="B64" s="206" t="s">
        <v>380</v>
      </c>
      <c r="C64" s="133">
        <f t="shared" si="3"/>
        <v>4337284.342653675</v>
      </c>
      <c r="D64" s="274">
        <f>VLOOKUP($A64,Compiled!$A$69:$F$305,4,FALSE)</f>
        <v>0</v>
      </c>
      <c r="E64" s="138"/>
      <c r="F64" s="135"/>
      <c r="G64" s="135"/>
      <c r="H64" s="138"/>
      <c r="I64" s="135"/>
      <c r="J64" s="135"/>
      <c r="K64" s="135"/>
      <c r="L64" s="135"/>
      <c r="M64" s="138"/>
      <c r="N64" s="138"/>
      <c r="O64" s="138"/>
      <c r="P64" s="138"/>
      <c r="Q64" s="138"/>
      <c r="R64" s="139"/>
      <c r="S64" s="134"/>
      <c r="T64" s="134"/>
      <c r="U64" s="138"/>
      <c r="V64" s="138"/>
      <c r="W64" s="138"/>
      <c r="X64" s="138"/>
      <c r="Y64" s="150"/>
      <c r="Z64" s="207">
        <v>4337284.342653675</v>
      </c>
    </row>
    <row r="65" spans="1:26" s="141" customFormat="1" x14ac:dyDescent="0.25">
      <c r="A65" s="206">
        <v>70702</v>
      </c>
      <c r="B65" s="206" t="s">
        <v>144</v>
      </c>
      <c r="C65" s="133">
        <f t="shared" si="3"/>
        <v>2069653.9699171935</v>
      </c>
      <c r="D65" s="274">
        <f>VLOOKUP($A65,Compiled!$A$69:$F$305,4,FALSE)</f>
        <v>0</v>
      </c>
      <c r="E65" s="138"/>
      <c r="F65" s="135"/>
      <c r="G65" s="135"/>
      <c r="H65" s="138"/>
      <c r="I65" s="135"/>
      <c r="J65" s="135"/>
      <c r="K65" s="135"/>
      <c r="L65" s="135"/>
      <c r="M65" s="138"/>
      <c r="N65" s="138"/>
      <c r="O65" s="138"/>
      <c r="P65" s="138"/>
      <c r="Q65" s="138"/>
      <c r="R65" s="139"/>
      <c r="S65" s="134"/>
      <c r="T65" s="134"/>
      <c r="U65" s="138"/>
      <c r="V65" s="138"/>
      <c r="W65" s="138"/>
      <c r="X65" s="138"/>
      <c r="Y65" s="150"/>
      <c r="Z65" s="207">
        <v>2069653.9699171935</v>
      </c>
    </row>
    <row r="66" spans="1:26" s="141" customFormat="1" x14ac:dyDescent="0.25">
      <c r="A66" s="206">
        <v>73516</v>
      </c>
      <c r="B66" s="206" t="s">
        <v>381</v>
      </c>
      <c r="C66" s="133">
        <f t="shared" si="3"/>
        <v>1050863.5652401706</v>
      </c>
      <c r="D66" s="274">
        <f>VLOOKUP($A66,Compiled!$A$69:$F$305,4,FALSE)</f>
        <v>0</v>
      </c>
      <c r="E66" s="138"/>
      <c r="F66" s="135"/>
      <c r="G66" s="135"/>
      <c r="H66" s="138"/>
      <c r="I66" s="135"/>
      <c r="J66" s="135"/>
      <c r="K66" s="135"/>
      <c r="L66" s="135"/>
      <c r="M66" s="138"/>
      <c r="N66" s="138"/>
      <c r="O66" s="138"/>
      <c r="P66" s="138"/>
      <c r="Q66" s="138"/>
      <c r="R66" s="139"/>
      <c r="S66" s="134"/>
      <c r="T66" s="134"/>
      <c r="U66" s="138"/>
      <c r="V66" s="138"/>
      <c r="W66" s="138"/>
      <c r="X66" s="138"/>
      <c r="Y66" s="150"/>
      <c r="Z66" s="207">
        <v>1050863.5652401706</v>
      </c>
    </row>
    <row r="67" spans="1:26" s="141" customFormat="1" x14ac:dyDescent="0.25">
      <c r="A67" s="141">
        <v>74561</v>
      </c>
      <c r="B67" s="206" t="s">
        <v>320</v>
      </c>
      <c r="C67" s="133">
        <f t="shared" si="3"/>
        <v>3298393.5809152159</v>
      </c>
      <c r="D67" s="274">
        <f>VLOOKUP($A67,Compiled!$A$69:$F$305,4,FALSE)</f>
        <v>0</v>
      </c>
      <c r="E67" s="138"/>
      <c r="F67" s="135"/>
      <c r="G67" s="135"/>
      <c r="H67" s="138"/>
      <c r="I67" s="135"/>
      <c r="J67" s="135"/>
      <c r="K67" s="135"/>
      <c r="L67" s="135"/>
      <c r="M67" s="138"/>
      <c r="N67" s="138"/>
      <c r="O67" s="138"/>
      <c r="P67" s="138"/>
      <c r="Q67" s="138"/>
      <c r="R67" s="139"/>
      <c r="S67" s="134"/>
      <c r="T67" s="134"/>
      <c r="U67" s="138"/>
      <c r="V67" s="138"/>
      <c r="W67" s="138"/>
      <c r="X67" s="138"/>
      <c r="Y67" s="150"/>
      <c r="Z67" s="207">
        <v>3298393.5809152159</v>
      </c>
    </row>
    <row r="68" spans="1:26" s="141" customFormat="1" x14ac:dyDescent="0.25">
      <c r="A68" s="206">
        <v>74064</v>
      </c>
      <c r="B68" s="206" t="s">
        <v>411</v>
      </c>
      <c r="C68" s="133">
        <f t="shared" si="3"/>
        <v>1305645.9412755037</v>
      </c>
      <c r="D68" s="274">
        <f>VLOOKUP($A68,Compiled!$A$69:$F$305,4,FALSE)</f>
        <v>0</v>
      </c>
      <c r="E68" s="138"/>
      <c r="F68" s="135"/>
      <c r="G68" s="135"/>
      <c r="H68" s="138"/>
      <c r="I68" s="135"/>
      <c r="J68" s="135"/>
      <c r="K68" s="135"/>
      <c r="L68" s="135"/>
      <c r="M68" s="138"/>
      <c r="N68" s="138"/>
      <c r="O68" s="138"/>
      <c r="P68" s="138"/>
      <c r="Q68" s="138"/>
      <c r="R68" s="139"/>
      <c r="S68" s="134"/>
      <c r="T68" s="134"/>
      <c r="U68" s="138"/>
      <c r="V68" s="138"/>
      <c r="W68" s="138"/>
      <c r="X68" s="138"/>
      <c r="Y68" s="150"/>
      <c r="Z68" s="207">
        <v>1305645.9412755037</v>
      </c>
    </row>
    <row r="69" spans="1:26" s="141" customFormat="1" x14ac:dyDescent="0.25">
      <c r="A69" s="154">
        <v>74076</v>
      </c>
      <c r="B69" s="206" t="s">
        <v>412</v>
      </c>
      <c r="C69" s="133">
        <f t="shared" ref="C69:C100" si="4">SUM(E69:Z69)</f>
        <v>922784.63534089993</v>
      </c>
      <c r="D69" s="274">
        <f>VLOOKUP($A69,Compiled!$A$69:$F$305,4,FALSE)</f>
        <v>0</v>
      </c>
      <c r="E69" s="138"/>
      <c r="F69" s="135"/>
      <c r="G69" s="135"/>
      <c r="H69" s="138"/>
      <c r="I69" s="135"/>
      <c r="J69" s="135"/>
      <c r="K69" s="135"/>
      <c r="L69" s="135"/>
      <c r="M69" s="138"/>
      <c r="N69" s="138"/>
      <c r="O69" s="138"/>
      <c r="P69" s="138"/>
      <c r="Q69" s="138"/>
      <c r="R69" s="139"/>
      <c r="S69" s="134"/>
      <c r="T69" s="134"/>
      <c r="U69" s="138"/>
      <c r="V69" s="138"/>
      <c r="W69" s="138"/>
      <c r="X69" s="138"/>
      <c r="Y69" s="150"/>
      <c r="Z69" s="207">
        <v>922784.63534089993</v>
      </c>
    </row>
    <row r="70" spans="1:26" s="141" customFormat="1" x14ac:dyDescent="0.25">
      <c r="A70" s="206">
        <v>76628</v>
      </c>
      <c r="B70" s="206" t="s">
        <v>413</v>
      </c>
      <c r="C70" s="133">
        <f t="shared" si="4"/>
        <v>2206736.079941689</v>
      </c>
      <c r="D70" s="274">
        <f>VLOOKUP($A70,Compiled!$A$69:$F$305,4,FALSE)</f>
        <v>0</v>
      </c>
      <c r="E70" s="138"/>
      <c r="F70" s="135"/>
      <c r="G70" s="135"/>
      <c r="H70" s="138"/>
      <c r="I70" s="135"/>
      <c r="J70" s="135"/>
      <c r="K70" s="135"/>
      <c r="L70" s="135"/>
      <c r="M70" s="138"/>
      <c r="N70" s="138"/>
      <c r="O70" s="138"/>
      <c r="P70" s="138"/>
      <c r="Q70" s="138"/>
      <c r="R70" s="139"/>
      <c r="S70" s="134"/>
      <c r="T70" s="134"/>
      <c r="U70" s="138"/>
      <c r="V70" s="138"/>
      <c r="W70" s="138"/>
      <c r="X70" s="138"/>
      <c r="Y70" s="150"/>
      <c r="Z70" s="207">
        <v>2206736.079941689</v>
      </c>
    </row>
    <row r="71" spans="1:26" s="141" customFormat="1" x14ac:dyDescent="0.25">
      <c r="A71" s="141">
        <v>74179</v>
      </c>
      <c r="B71" s="206" t="s">
        <v>414</v>
      </c>
      <c r="C71" s="133">
        <f t="shared" si="4"/>
        <v>988045.43044559751</v>
      </c>
      <c r="D71" s="274">
        <f>VLOOKUP($A71,Compiled!$A$69:$F$305,4,FALSE)</f>
        <v>0</v>
      </c>
      <c r="E71" s="138"/>
      <c r="F71" s="135"/>
      <c r="G71" s="135"/>
      <c r="H71" s="138"/>
      <c r="I71" s="135"/>
      <c r="J71" s="135"/>
      <c r="K71" s="135"/>
      <c r="L71" s="135"/>
      <c r="M71" s="138"/>
      <c r="N71" s="138"/>
      <c r="O71" s="138"/>
      <c r="P71" s="138"/>
      <c r="Q71" s="138"/>
      <c r="R71" s="139"/>
      <c r="S71" s="134"/>
      <c r="T71" s="134"/>
      <c r="U71" s="138"/>
      <c r="V71" s="138"/>
      <c r="W71" s="138"/>
      <c r="X71" s="138"/>
      <c r="Y71" s="150"/>
      <c r="Z71" s="207">
        <v>988045.43044559751</v>
      </c>
    </row>
    <row r="72" spans="1:26" s="141" customFormat="1" x14ac:dyDescent="0.25">
      <c r="A72" s="141">
        <v>74328</v>
      </c>
      <c r="B72" s="206" t="s">
        <v>415</v>
      </c>
      <c r="C72" s="133">
        <f t="shared" si="4"/>
        <v>1055644.084006747</v>
      </c>
      <c r="D72" s="274">
        <f>VLOOKUP($A72,Compiled!$A$69:$F$305,4,FALSE)</f>
        <v>0</v>
      </c>
      <c r="E72" s="138"/>
      <c r="F72" s="135"/>
      <c r="G72" s="135"/>
      <c r="H72" s="138"/>
      <c r="I72" s="135"/>
      <c r="J72" s="135"/>
      <c r="K72" s="135"/>
      <c r="L72" s="135"/>
      <c r="M72" s="138"/>
      <c r="N72" s="138"/>
      <c r="O72" s="138"/>
      <c r="P72" s="138"/>
      <c r="Q72" s="138"/>
      <c r="R72" s="139"/>
      <c r="S72" s="134"/>
      <c r="T72" s="134"/>
      <c r="U72" s="138"/>
      <c r="V72" s="138"/>
      <c r="W72" s="138"/>
      <c r="X72" s="138"/>
      <c r="Y72" s="150"/>
      <c r="Z72" s="207">
        <v>1055644.084006747</v>
      </c>
    </row>
    <row r="73" spans="1:26" s="141" customFormat="1" x14ac:dyDescent="0.25">
      <c r="A73" s="206">
        <v>74655</v>
      </c>
      <c r="B73" s="206" t="s">
        <v>386</v>
      </c>
      <c r="C73" s="133">
        <f t="shared" si="4"/>
        <v>1997624.0277638319</v>
      </c>
      <c r="D73" s="274">
        <f>VLOOKUP($A73,Compiled!$A$69:$F$305,4,FALSE)</f>
        <v>0</v>
      </c>
      <c r="E73" s="138"/>
      <c r="F73" s="135"/>
      <c r="G73" s="135"/>
      <c r="H73" s="138"/>
      <c r="I73" s="135"/>
      <c r="J73" s="135"/>
      <c r="K73" s="135"/>
      <c r="L73" s="135"/>
      <c r="M73" s="138"/>
      <c r="N73" s="138"/>
      <c r="O73" s="138"/>
      <c r="P73" s="138"/>
      <c r="Q73" s="138"/>
      <c r="R73" s="139"/>
      <c r="S73" s="134"/>
      <c r="T73" s="134"/>
      <c r="U73" s="138"/>
      <c r="V73" s="138"/>
      <c r="W73" s="138"/>
      <c r="X73" s="138"/>
      <c r="Y73" s="150"/>
      <c r="Z73" s="207">
        <v>1997624.0277638319</v>
      </c>
    </row>
    <row r="74" spans="1:26" s="141" customFormat="1" x14ac:dyDescent="0.25">
      <c r="A74" s="141">
        <v>72006</v>
      </c>
      <c r="B74" s="206" t="s">
        <v>154</v>
      </c>
      <c r="C74" s="133">
        <f t="shared" si="4"/>
        <v>9220295.873568926</v>
      </c>
      <c r="D74" s="274">
        <f>VLOOKUP($A74,Compiled!$A$69:$F$305,4,FALSE)</f>
        <v>0</v>
      </c>
      <c r="E74" s="138"/>
      <c r="F74" s="135"/>
      <c r="G74" s="135"/>
      <c r="H74" s="138"/>
      <c r="I74" s="135"/>
      <c r="J74" s="135"/>
      <c r="K74" s="135"/>
      <c r="L74" s="135"/>
      <c r="M74" s="138"/>
      <c r="N74" s="138"/>
      <c r="O74" s="138"/>
      <c r="P74" s="138"/>
      <c r="Q74" s="138"/>
      <c r="R74" s="139"/>
      <c r="S74" s="134"/>
      <c r="T74" s="134"/>
      <c r="U74" s="138"/>
      <c r="V74" s="138"/>
      <c r="W74" s="138"/>
      <c r="X74" s="138"/>
      <c r="Y74" s="150"/>
      <c r="Z74" s="207">
        <v>9220295.873568926</v>
      </c>
    </row>
    <row r="75" spans="1:26" s="141" customFormat="1" x14ac:dyDescent="0.25">
      <c r="A75" s="141">
        <v>73488</v>
      </c>
      <c r="B75" s="206" t="s">
        <v>155</v>
      </c>
      <c r="C75" s="133">
        <f t="shared" si="4"/>
        <v>1549150.2069485479</v>
      </c>
      <c r="D75" s="274">
        <f>VLOOKUP($A75,Compiled!$A$69:$F$305,4,FALSE)</f>
        <v>0</v>
      </c>
      <c r="E75" s="138"/>
      <c r="F75" s="135"/>
      <c r="G75" s="135"/>
      <c r="H75" s="138"/>
      <c r="I75" s="135"/>
      <c r="J75" s="135"/>
      <c r="K75" s="135"/>
      <c r="L75" s="135"/>
      <c r="M75" s="138"/>
      <c r="N75" s="138"/>
      <c r="O75" s="138"/>
      <c r="P75" s="138"/>
      <c r="Q75" s="138"/>
      <c r="R75" s="139"/>
      <c r="S75" s="134"/>
      <c r="T75" s="134"/>
      <c r="U75" s="138"/>
      <c r="V75" s="138"/>
      <c r="W75" s="138"/>
      <c r="X75" s="138"/>
      <c r="Y75" s="150"/>
      <c r="Z75" s="207">
        <v>1549150.2069485479</v>
      </c>
    </row>
    <row r="76" spans="1:26" s="141" customFormat="1" x14ac:dyDescent="0.25">
      <c r="A76" s="141">
        <v>73011</v>
      </c>
      <c r="B76" s="206" t="s">
        <v>156</v>
      </c>
      <c r="C76" s="133">
        <f t="shared" si="4"/>
        <v>1204840.1259358171</v>
      </c>
      <c r="D76" s="274">
        <f>VLOOKUP($A76,Compiled!$A$69:$F$305,4,FALSE)</f>
        <v>0</v>
      </c>
      <c r="E76" s="138"/>
      <c r="F76" s="135"/>
      <c r="G76" s="135"/>
      <c r="H76" s="138"/>
      <c r="I76" s="135"/>
      <c r="J76" s="135"/>
      <c r="K76" s="135"/>
      <c r="L76" s="135"/>
      <c r="M76" s="138"/>
      <c r="N76" s="138"/>
      <c r="O76" s="138"/>
      <c r="P76" s="138"/>
      <c r="Q76" s="138"/>
      <c r="R76" s="139"/>
      <c r="S76" s="134"/>
      <c r="T76" s="134"/>
      <c r="U76" s="138"/>
      <c r="V76" s="138"/>
      <c r="W76" s="138"/>
      <c r="X76" s="138"/>
      <c r="Y76" s="150"/>
      <c r="Z76" s="207">
        <v>1204840.1259358171</v>
      </c>
    </row>
    <row r="77" spans="1:26" s="141" customFormat="1" x14ac:dyDescent="0.25">
      <c r="A77" s="141">
        <v>73440</v>
      </c>
      <c r="B77" s="206" t="s">
        <v>416</v>
      </c>
      <c r="C77" s="133">
        <f t="shared" si="4"/>
        <v>1377517.0038911705</v>
      </c>
      <c r="D77" s="274">
        <f>VLOOKUP($A77,Compiled!$A$69:$F$305,4,FALSE)</f>
        <v>0</v>
      </c>
      <c r="E77" s="138"/>
      <c r="F77" s="135"/>
      <c r="G77" s="135"/>
      <c r="H77" s="138"/>
      <c r="I77" s="135"/>
      <c r="J77" s="135"/>
      <c r="K77" s="135"/>
      <c r="L77" s="135"/>
      <c r="M77" s="138"/>
      <c r="N77" s="138"/>
      <c r="O77" s="138"/>
      <c r="P77" s="138"/>
      <c r="Q77" s="138"/>
      <c r="R77" s="139"/>
      <c r="S77" s="134"/>
      <c r="T77" s="134"/>
      <c r="U77" s="138"/>
      <c r="V77" s="138"/>
      <c r="W77" s="138"/>
      <c r="X77" s="138"/>
      <c r="Y77" s="150"/>
      <c r="Z77" s="207">
        <v>1377517.0038911705</v>
      </c>
    </row>
    <row r="78" spans="1:26" s="141" customFormat="1" x14ac:dyDescent="0.25">
      <c r="A78" s="206">
        <v>73511</v>
      </c>
      <c r="B78" s="206" t="s">
        <v>417</v>
      </c>
      <c r="C78" s="133">
        <f t="shared" si="4"/>
        <v>1365980.4557512291</v>
      </c>
      <c r="D78" s="274">
        <f>VLOOKUP($A78,Compiled!$A$69:$F$305,4,FALSE)</f>
        <v>0</v>
      </c>
      <c r="E78" s="138"/>
      <c r="F78" s="135"/>
      <c r="G78" s="135"/>
      <c r="H78" s="138"/>
      <c r="I78" s="135"/>
      <c r="J78" s="135"/>
      <c r="K78" s="135"/>
      <c r="L78" s="135"/>
      <c r="M78" s="138"/>
      <c r="N78" s="138"/>
      <c r="O78" s="138"/>
      <c r="P78" s="138"/>
      <c r="Q78" s="138"/>
      <c r="R78" s="139"/>
      <c r="S78" s="134"/>
      <c r="T78" s="134"/>
      <c r="U78" s="138"/>
      <c r="V78" s="138"/>
      <c r="W78" s="138"/>
      <c r="X78" s="138"/>
      <c r="Y78" s="150"/>
      <c r="Z78" s="207">
        <v>1365980.4557512291</v>
      </c>
    </row>
    <row r="79" spans="1:26" s="141" customFormat="1" x14ac:dyDescent="0.25">
      <c r="A79" s="141">
        <v>72007</v>
      </c>
      <c r="B79" s="206" t="s">
        <v>389</v>
      </c>
      <c r="C79" s="133">
        <f t="shared" si="4"/>
        <v>876379.29860688443</v>
      </c>
      <c r="D79" s="274">
        <f>VLOOKUP($A79,Compiled!$A$69:$F$305,4,FALSE)</f>
        <v>0</v>
      </c>
      <c r="E79" s="138"/>
      <c r="F79" s="135"/>
      <c r="G79" s="135"/>
      <c r="H79" s="138"/>
      <c r="I79" s="135"/>
      <c r="J79" s="135"/>
      <c r="K79" s="135"/>
      <c r="L79" s="135"/>
      <c r="M79" s="138"/>
      <c r="N79" s="138"/>
      <c r="O79" s="138"/>
      <c r="P79" s="138"/>
      <c r="Q79" s="138"/>
      <c r="R79" s="139"/>
      <c r="S79" s="134"/>
      <c r="T79" s="134"/>
      <c r="U79" s="138"/>
      <c r="V79" s="138"/>
      <c r="W79" s="138"/>
      <c r="X79" s="138"/>
      <c r="Y79" s="150"/>
      <c r="Z79" s="207">
        <v>876379.29860688443</v>
      </c>
    </row>
    <row r="80" spans="1:26" s="141" customFormat="1" x14ac:dyDescent="0.25">
      <c r="A80" s="141">
        <v>72008</v>
      </c>
      <c r="B80" s="206" t="s">
        <v>390</v>
      </c>
      <c r="C80" s="133">
        <f t="shared" si="4"/>
        <v>2110981.637139522</v>
      </c>
      <c r="D80" s="274">
        <f>VLOOKUP($A80,Compiled!$A$69:$F$305,4,FALSE)</f>
        <v>0</v>
      </c>
      <c r="E80" s="138"/>
      <c r="F80" s="135"/>
      <c r="G80" s="135"/>
      <c r="H80" s="138"/>
      <c r="I80" s="135"/>
      <c r="J80" s="135"/>
      <c r="K80" s="135"/>
      <c r="L80" s="135"/>
      <c r="M80" s="138"/>
      <c r="N80" s="138"/>
      <c r="O80" s="138"/>
      <c r="P80" s="138"/>
      <c r="Q80" s="138"/>
      <c r="R80" s="139"/>
      <c r="S80" s="134"/>
      <c r="T80" s="134"/>
      <c r="U80" s="138"/>
      <c r="V80" s="138"/>
      <c r="W80" s="138"/>
      <c r="X80" s="138"/>
      <c r="Y80" s="150"/>
      <c r="Z80" s="207">
        <v>2110981.637139522</v>
      </c>
    </row>
    <row r="81" spans="1:26" s="141" customFormat="1" x14ac:dyDescent="0.25">
      <c r="A81" s="206">
        <v>73497</v>
      </c>
      <c r="B81" s="206" t="s">
        <v>161</v>
      </c>
      <c r="C81" s="133">
        <f t="shared" si="4"/>
        <v>1304903.823955745</v>
      </c>
      <c r="D81" s="274">
        <f>VLOOKUP($A81,Compiled!$A$69:$F$305,4,FALSE)</f>
        <v>0</v>
      </c>
      <c r="E81" s="138"/>
      <c r="F81" s="135"/>
      <c r="G81" s="135"/>
      <c r="H81" s="138"/>
      <c r="I81" s="135"/>
      <c r="J81" s="135"/>
      <c r="K81" s="135"/>
      <c r="L81" s="135"/>
      <c r="M81" s="138"/>
      <c r="N81" s="138"/>
      <c r="O81" s="138"/>
      <c r="P81" s="138"/>
      <c r="Q81" s="138"/>
      <c r="R81" s="139"/>
      <c r="S81" s="134"/>
      <c r="T81" s="134"/>
      <c r="U81" s="138"/>
      <c r="V81" s="138"/>
      <c r="W81" s="138"/>
      <c r="X81" s="138"/>
      <c r="Y81" s="150"/>
      <c r="Z81" s="207">
        <v>1304903.823955745</v>
      </c>
    </row>
    <row r="82" spans="1:26" s="141" customFormat="1" x14ac:dyDescent="0.25">
      <c r="A82" s="206">
        <v>72011</v>
      </c>
      <c r="B82" s="206" t="s">
        <v>418</v>
      </c>
      <c r="C82" s="133">
        <f t="shared" si="4"/>
        <v>4213614.2674739901</v>
      </c>
      <c r="D82" s="274">
        <f>VLOOKUP($A82,Compiled!$A$69:$F$305,4,FALSE)</f>
        <v>0</v>
      </c>
      <c r="E82" s="138"/>
      <c r="F82" s="135"/>
      <c r="G82" s="135"/>
      <c r="H82" s="138"/>
      <c r="I82" s="135"/>
      <c r="J82" s="135"/>
      <c r="K82" s="135"/>
      <c r="L82" s="135"/>
      <c r="M82" s="138"/>
      <c r="N82" s="138"/>
      <c r="O82" s="138"/>
      <c r="P82" s="138"/>
      <c r="Q82" s="138"/>
      <c r="R82" s="139"/>
      <c r="S82" s="134"/>
      <c r="T82" s="134"/>
      <c r="U82" s="138"/>
      <c r="V82" s="138"/>
      <c r="W82" s="138"/>
      <c r="X82" s="138"/>
      <c r="Y82" s="150"/>
      <c r="Z82" s="207">
        <v>4213614.2674739901</v>
      </c>
    </row>
    <row r="83" spans="1:26" s="141" customFormat="1" x14ac:dyDescent="0.25">
      <c r="A83" s="206">
        <v>72013</v>
      </c>
      <c r="B83" s="206" t="s">
        <v>163</v>
      </c>
      <c r="C83" s="133">
        <f t="shared" si="4"/>
        <v>968673.31650500011</v>
      </c>
      <c r="D83" s="274">
        <f>VLOOKUP($A83,Compiled!$A$69:$F$305,4,FALSE)</f>
        <v>0</v>
      </c>
      <c r="E83" s="138"/>
      <c r="F83" s="135"/>
      <c r="G83" s="135"/>
      <c r="H83" s="138"/>
      <c r="I83" s="135"/>
      <c r="J83" s="135"/>
      <c r="K83" s="135"/>
      <c r="L83" s="135"/>
      <c r="M83" s="138"/>
      <c r="N83" s="138"/>
      <c r="O83" s="138"/>
      <c r="P83" s="138"/>
      <c r="Q83" s="138"/>
      <c r="R83" s="139"/>
      <c r="S83" s="134"/>
      <c r="T83" s="134"/>
      <c r="U83" s="138"/>
      <c r="V83" s="138"/>
      <c r="W83" s="138"/>
      <c r="X83" s="138"/>
      <c r="Y83" s="150"/>
      <c r="Z83" s="207">
        <v>968673.31650500011</v>
      </c>
    </row>
    <row r="84" spans="1:26" s="141" customFormat="1" x14ac:dyDescent="0.25">
      <c r="A84" s="141">
        <v>72014</v>
      </c>
      <c r="B84" s="206" t="s">
        <v>393</v>
      </c>
      <c r="C84" s="133">
        <f t="shared" si="4"/>
        <v>3339564.1597321066</v>
      </c>
      <c r="D84" s="274">
        <f>VLOOKUP($A84,Compiled!$A$69:$F$305,4,FALSE)</f>
        <v>0</v>
      </c>
      <c r="E84" s="138"/>
      <c r="F84" s="135"/>
      <c r="G84" s="135"/>
      <c r="H84" s="138"/>
      <c r="I84" s="135"/>
      <c r="J84" s="135"/>
      <c r="K84" s="135"/>
      <c r="L84" s="135"/>
      <c r="M84" s="138"/>
      <c r="N84" s="138"/>
      <c r="O84" s="138"/>
      <c r="P84" s="138"/>
      <c r="Q84" s="138"/>
      <c r="R84" s="139"/>
      <c r="S84" s="134"/>
      <c r="T84" s="134"/>
      <c r="U84" s="138"/>
      <c r="V84" s="138"/>
      <c r="W84" s="138"/>
      <c r="X84" s="138"/>
      <c r="Y84" s="150"/>
      <c r="Z84" s="207">
        <v>3339564.1597321066</v>
      </c>
    </row>
    <row r="85" spans="1:26" s="141" customFormat="1" x14ac:dyDescent="0.25">
      <c r="A85" s="141">
        <v>73319</v>
      </c>
      <c r="B85" s="206" t="s">
        <v>394</v>
      </c>
      <c r="C85" s="133">
        <f t="shared" si="4"/>
        <v>692283.19471350231</v>
      </c>
      <c r="D85" s="274">
        <f>VLOOKUP($A85,Compiled!$A$69:$F$305,4,FALSE)</f>
        <v>0</v>
      </c>
      <c r="E85" s="138"/>
      <c r="F85" s="135"/>
      <c r="G85" s="135"/>
      <c r="H85" s="138"/>
      <c r="I85" s="135"/>
      <c r="J85" s="135"/>
      <c r="K85" s="135"/>
      <c r="L85" s="135"/>
      <c r="M85" s="138"/>
      <c r="N85" s="138"/>
      <c r="O85" s="138"/>
      <c r="P85" s="138"/>
      <c r="Q85" s="138"/>
      <c r="R85" s="139"/>
      <c r="S85" s="134"/>
      <c r="T85" s="134"/>
      <c r="U85" s="138"/>
      <c r="V85" s="138"/>
      <c r="W85" s="138"/>
      <c r="X85" s="138"/>
      <c r="Y85" s="150"/>
      <c r="Z85" s="207">
        <v>692283.19471350231</v>
      </c>
    </row>
    <row r="86" spans="1:26" s="141" customFormat="1" x14ac:dyDescent="0.25">
      <c r="A86" s="206">
        <v>73423</v>
      </c>
      <c r="B86" s="206" t="s">
        <v>420</v>
      </c>
      <c r="C86" s="133">
        <f t="shared" si="4"/>
        <v>999504.96232750139</v>
      </c>
      <c r="D86" s="274">
        <f>VLOOKUP($A86,Compiled!$A$69:$F$305,4,FALSE)</f>
        <v>0</v>
      </c>
      <c r="E86" s="138"/>
      <c r="F86" s="135"/>
      <c r="G86" s="135"/>
      <c r="H86" s="138"/>
      <c r="I86" s="135"/>
      <c r="J86" s="135"/>
      <c r="K86" s="135"/>
      <c r="L86" s="135"/>
      <c r="M86" s="138"/>
      <c r="N86" s="138"/>
      <c r="O86" s="138"/>
      <c r="P86" s="138"/>
      <c r="Q86" s="138"/>
      <c r="R86" s="139"/>
      <c r="S86" s="134"/>
      <c r="T86" s="134"/>
      <c r="U86" s="138"/>
      <c r="V86" s="138"/>
      <c r="W86" s="138"/>
      <c r="X86" s="138"/>
      <c r="Y86" s="150"/>
      <c r="Z86" s="207">
        <v>999504.96232750139</v>
      </c>
    </row>
    <row r="87" spans="1:26" s="141" customFormat="1" x14ac:dyDescent="0.25">
      <c r="A87" s="206">
        <v>73435</v>
      </c>
      <c r="B87" s="206" t="s">
        <v>421</v>
      </c>
      <c r="C87" s="133">
        <f t="shared" si="4"/>
        <v>3835647.6051847842</v>
      </c>
      <c r="D87" s="274">
        <f>VLOOKUP($A87,Compiled!$A$69:$F$305,4,FALSE)</f>
        <v>0</v>
      </c>
      <c r="E87" s="138"/>
      <c r="F87" s="135"/>
      <c r="G87" s="135"/>
      <c r="H87" s="138"/>
      <c r="I87" s="135"/>
      <c r="J87" s="135"/>
      <c r="K87" s="135"/>
      <c r="L87" s="135"/>
      <c r="M87" s="138"/>
      <c r="N87" s="138"/>
      <c r="O87" s="138"/>
      <c r="P87" s="138"/>
      <c r="Q87" s="138"/>
      <c r="R87" s="139"/>
      <c r="S87" s="134"/>
      <c r="T87" s="134"/>
      <c r="U87" s="138"/>
      <c r="V87" s="138"/>
      <c r="W87" s="138"/>
      <c r="X87" s="138"/>
      <c r="Y87" s="150"/>
      <c r="Z87" s="207">
        <v>3835647.6051847842</v>
      </c>
    </row>
    <row r="88" spans="1:26" s="141" customFormat="1" x14ac:dyDescent="0.25">
      <c r="A88" s="141">
        <v>73052</v>
      </c>
      <c r="B88" s="206" t="s">
        <v>398</v>
      </c>
      <c r="C88" s="133">
        <f t="shared" si="4"/>
        <v>2199606.4506032038</v>
      </c>
      <c r="D88" s="274">
        <f>VLOOKUP($A88,Compiled!$A$69:$F$305,4,FALSE)</f>
        <v>0</v>
      </c>
      <c r="E88" s="138"/>
      <c r="F88" s="135"/>
      <c r="G88" s="135"/>
      <c r="H88" s="138"/>
      <c r="I88" s="135"/>
      <c r="J88" s="135"/>
      <c r="K88" s="135"/>
      <c r="L88" s="135"/>
      <c r="M88" s="138"/>
      <c r="N88" s="138"/>
      <c r="O88" s="138"/>
      <c r="P88" s="138"/>
      <c r="Q88" s="138"/>
      <c r="R88" s="139"/>
      <c r="S88" s="134"/>
      <c r="T88" s="134"/>
      <c r="U88" s="138"/>
      <c r="V88" s="138"/>
      <c r="W88" s="138"/>
      <c r="X88" s="138"/>
      <c r="Y88" s="150"/>
      <c r="Z88" s="207">
        <v>2199606.4506032038</v>
      </c>
    </row>
    <row r="89" spans="1:26" s="141" customFormat="1" x14ac:dyDescent="0.25">
      <c r="A89" s="141">
        <v>74329</v>
      </c>
      <c r="B89" s="206" t="s">
        <v>399</v>
      </c>
      <c r="C89" s="133">
        <f t="shared" si="4"/>
        <v>1296311.2492193978</v>
      </c>
      <c r="D89" s="274">
        <f>VLOOKUP($A89,Compiled!$A$69:$F$305,4,FALSE)</f>
        <v>0</v>
      </c>
      <c r="E89" s="138"/>
      <c r="F89" s="135"/>
      <c r="G89" s="135"/>
      <c r="H89" s="138"/>
      <c r="I89" s="135"/>
      <c r="J89" s="135"/>
      <c r="K89" s="135"/>
      <c r="L89" s="135"/>
      <c r="M89" s="138"/>
      <c r="N89" s="138"/>
      <c r="O89" s="138"/>
      <c r="P89" s="138"/>
      <c r="Q89" s="138"/>
      <c r="R89" s="139"/>
      <c r="S89" s="134"/>
      <c r="T89" s="134"/>
      <c r="U89" s="138"/>
      <c r="V89" s="138"/>
      <c r="W89" s="138"/>
      <c r="X89" s="138"/>
      <c r="Y89" s="150"/>
      <c r="Z89" s="207">
        <v>1296311.2492193978</v>
      </c>
    </row>
    <row r="90" spans="1:26" s="141" customFormat="1" x14ac:dyDescent="0.25">
      <c r="A90" s="141">
        <v>73485</v>
      </c>
      <c r="B90" s="206" t="s">
        <v>400</v>
      </c>
      <c r="C90" s="133">
        <f t="shared" si="4"/>
        <v>757149.36901883781</v>
      </c>
      <c r="D90" s="274">
        <f>VLOOKUP($A90,Compiled!$A$69:$F$305,4,FALSE)</f>
        <v>0</v>
      </c>
      <c r="E90" s="138"/>
      <c r="F90" s="135"/>
      <c r="G90" s="135"/>
      <c r="H90" s="138"/>
      <c r="I90" s="135"/>
      <c r="J90" s="135"/>
      <c r="K90" s="135"/>
      <c r="L90" s="135"/>
      <c r="M90" s="138"/>
      <c r="N90" s="138"/>
      <c r="O90" s="138"/>
      <c r="P90" s="138"/>
      <c r="Q90" s="138"/>
      <c r="R90" s="139"/>
      <c r="S90" s="134"/>
      <c r="T90" s="134"/>
      <c r="U90" s="138"/>
      <c r="V90" s="138"/>
      <c r="W90" s="138"/>
      <c r="X90" s="138"/>
      <c r="Y90" s="150"/>
      <c r="Z90" s="207">
        <v>757149.36901883781</v>
      </c>
    </row>
    <row r="91" spans="1:26" s="141" customFormat="1" x14ac:dyDescent="0.25">
      <c r="A91" s="206">
        <v>73537</v>
      </c>
      <c r="B91" s="206" t="s">
        <v>171</v>
      </c>
      <c r="C91" s="133">
        <f t="shared" si="4"/>
        <v>1930438.0741650779</v>
      </c>
      <c r="D91" s="274">
        <f>VLOOKUP($A91,Compiled!$A$69:$F$305,4,FALSE)</f>
        <v>0</v>
      </c>
      <c r="E91" s="138"/>
      <c r="F91" s="135"/>
      <c r="G91" s="135"/>
      <c r="H91" s="138"/>
      <c r="I91" s="135"/>
      <c r="J91" s="135"/>
      <c r="K91" s="135"/>
      <c r="L91" s="135"/>
      <c r="M91" s="138"/>
      <c r="N91" s="138"/>
      <c r="O91" s="138"/>
      <c r="P91" s="138"/>
      <c r="Q91" s="138"/>
      <c r="R91" s="139"/>
      <c r="S91" s="134"/>
      <c r="T91" s="134"/>
      <c r="U91" s="138"/>
      <c r="V91" s="138"/>
      <c r="W91" s="138"/>
      <c r="X91" s="138"/>
      <c r="Y91" s="150"/>
      <c r="Z91" s="207">
        <v>1930438.0741650779</v>
      </c>
    </row>
    <row r="92" spans="1:26" s="141" customFormat="1" x14ac:dyDescent="0.25">
      <c r="A92" s="206">
        <v>73529</v>
      </c>
      <c r="B92" s="206" t="s">
        <v>172</v>
      </c>
      <c r="C92" s="133">
        <f t="shared" si="4"/>
        <v>1387905.8585804654</v>
      </c>
      <c r="D92" s="274">
        <f>VLOOKUP($A92,Compiled!$A$69:$F$305,4,FALSE)</f>
        <v>0</v>
      </c>
      <c r="E92" s="138"/>
      <c r="F92" s="135"/>
      <c r="G92" s="135"/>
      <c r="H92" s="138"/>
      <c r="I92" s="135"/>
      <c r="J92" s="135"/>
      <c r="K92" s="135"/>
      <c r="L92" s="135"/>
      <c r="M92" s="138"/>
      <c r="N92" s="138"/>
      <c r="O92" s="138"/>
      <c r="P92" s="138"/>
      <c r="Q92" s="138"/>
      <c r="R92" s="139"/>
      <c r="S92" s="134"/>
      <c r="T92" s="134"/>
      <c r="U92" s="138"/>
      <c r="V92" s="138"/>
      <c r="W92" s="138"/>
      <c r="X92" s="138"/>
      <c r="Y92" s="150"/>
      <c r="Z92" s="207">
        <v>1387905.8585804654</v>
      </c>
    </row>
    <row r="93" spans="1:26" s="141" customFormat="1" x14ac:dyDescent="0.25">
      <c r="A93" s="206">
        <v>73223</v>
      </c>
      <c r="B93" s="206" t="s">
        <v>173</v>
      </c>
      <c r="C93" s="133">
        <f t="shared" si="4"/>
        <v>1746675.1296544215</v>
      </c>
      <c r="D93" s="274">
        <f>VLOOKUP($A93,Compiled!$A$69:$F$305,4,FALSE)</f>
        <v>0</v>
      </c>
      <c r="E93" s="138"/>
      <c r="F93" s="135"/>
      <c r="G93" s="135"/>
      <c r="H93" s="138"/>
      <c r="I93" s="135"/>
      <c r="J93" s="135"/>
      <c r="K93" s="135"/>
      <c r="L93" s="135"/>
      <c r="M93" s="138"/>
      <c r="N93" s="138"/>
      <c r="O93" s="138"/>
      <c r="P93" s="138"/>
      <c r="Q93" s="138"/>
      <c r="R93" s="139"/>
      <c r="S93" s="134"/>
      <c r="T93" s="134"/>
      <c r="U93" s="138"/>
      <c r="V93" s="138"/>
      <c r="W93" s="138"/>
      <c r="X93" s="138"/>
      <c r="Y93" s="150"/>
      <c r="Z93" s="207">
        <v>1746675.1296544215</v>
      </c>
    </row>
    <row r="94" spans="1:26" s="141" customFormat="1" x14ac:dyDescent="0.25">
      <c r="A94" s="206">
        <v>73404</v>
      </c>
      <c r="B94" s="206" t="s">
        <v>402</v>
      </c>
      <c r="C94" s="133">
        <f t="shared" si="4"/>
        <v>3008313.8448498645</v>
      </c>
      <c r="D94" s="274">
        <f>VLOOKUP($A94,Compiled!$A$69:$F$305,4,FALSE)</f>
        <v>0</v>
      </c>
      <c r="E94" s="138"/>
      <c r="F94" s="135"/>
      <c r="G94" s="135"/>
      <c r="H94" s="138"/>
      <c r="I94" s="135"/>
      <c r="J94" s="135"/>
      <c r="K94" s="135"/>
      <c r="L94" s="135"/>
      <c r="M94" s="138"/>
      <c r="N94" s="138"/>
      <c r="O94" s="138"/>
      <c r="P94" s="138"/>
      <c r="Q94" s="138"/>
      <c r="R94" s="139"/>
      <c r="S94" s="134"/>
      <c r="T94" s="134"/>
      <c r="U94" s="138"/>
      <c r="V94" s="138"/>
      <c r="W94" s="138"/>
      <c r="X94" s="138"/>
      <c r="Y94" s="150"/>
      <c r="Z94" s="207">
        <v>3008313.8448498645</v>
      </c>
    </row>
    <row r="95" spans="1:26" s="141" customFormat="1" x14ac:dyDescent="0.25">
      <c r="A95" s="206">
        <v>76081</v>
      </c>
      <c r="B95" s="206" t="s">
        <v>403</v>
      </c>
      <c r="C95" s="133">
        <f t="shared" si="4"/>
        <v>3401049.9765985706</v>
      </c>
      <c r="D95" s="274">
        <f>VLOOKUP($A95,Compiled!$A$69:$F$305,4,FALSE)</f>
        <v>0</v>
      </c>
      <c r="E95" s="138"/>
      <c r="F95" s="135"/>
      <c r="G95" s="135"/>
      <c r="H95" s="138"/>
      <c r="I95" s="135"/>
      <c r="J95" s="135"/>
      <c r="K95" s="135"/>
      <c r="L95" s="135"/>
      <c r="M95" s="138"/>
      <c r="N95" s="138"/>
      <c r="O95" s="138"/>
      <c r="P95" s="138"/>
      <c r="Q95" s="138"/>
      <c r="R95" s="139"/>
      <c r="S95" s="134"/>
      <c r="T95" s="134"/>
      <c r="U95" s="138"/>
      <c r="V95" s="138"/>
      <c r="W95" s="138"/>
      <c r="X95" s="138"/>
      <c r="Y95" s="150"/>
      <c r="Z95" s="207">
        <v>3401049.9765985706</v>
      </c>
    </row>
    <row r="96" spans="1:26" s="141" customFormat="1" x14ac:dyDescent="0.25">
      <c r="A96" s="206">
        <v>170010</v>
      </c>
      <c r="B96" s="206" t="s">
        <v>424</v>
      </c>
      <c r="C96" s="133">
        <f t="shared" si="4"/>
        <v>5509186.7435487434</v>
      </c>
      <c r="D96" s="274">
        <f>VLOOKUP($A96,Compiled!$A$69:$F$305,4,FALSE)</f>
        <v>0</v>
      </c>
      <c r="E96" s="138"/>
      <c r="F96" s="135"/>
      <c r="G96" s="135"/>
      <c r="H96" s="138"/>
      <c r="I96" s="135"/>
      <c r="J96" s="135"/>
      <c r="K96" s="135"/>
      <c r="L96" s="135"/>
      <c r="M96" s="138"/>
      <c r="N96" s="138"/>
      <c r="O96" s="138"/>
      <c r="P96" s="138"/>
      <c r="Q96" s="138"/>
      <c r="R96" s="139"/>
      <c r="S96" s="134"/>
      <c r="T96" s="134"/>
      <c r="U96" s="138"/>
      <c r="V96" s="138"/>
      <c r="W96" s="138"/>
      <c r="X96" s="138"/>
      <c r="Y96" s="150"/>
      <c r="Z96" s="207">
        <v>5509186.7435487434</v>
      </c>
    </row>
    <row r="97" spans="1:26" s="141" customFormat="1" x14ac:dyDescent="0.25">
      <c r="A97" s="141">
        <v>72018</v>
      </c>
      <c r="B97" s="206" t="s">
        <v>425</v>
      </c>
      <c r="C97" s="133">
        <f t="shared" si="4"/>
        <v>4520733.9452552069</v>
      </c>
      <c r="D97" s="274">
        <f>VLOOKUP($A97,Compiled!$A$69:$F$305,4,FALSE)</f>
        <v>0</v>
      </c>
      <c r="E97" s="138"/>
      <c r="F97" s="135"/>
      <c r="G97" s="135"/>
      <c r="H97" s="138"/>
      <c r="I97" s="135"/>
      <c r="J97" s="135"/>
      <c r="K97" s="135"/>
      <c r="L97" s="135"/>
      <c r="M97" s="138"/>
      <c r="N97" s="138"/>
      <c r="O97" s="138"/>
      <c r="P97" s="138"/>
      <c r="Q97" s="138"/>
      <c r="R97" s="139"/>
      <c r="S97" s="134"/>
      <c r="T97" s="134"/>
      <c r="U97" s="138"/>
      <c r="V97" s="138"/>
      <c r="W97" s="138"/>
      <c r="X97" s="138"/>
      <c r="Y97" s="150"/>
      <c r="Z97" s="207">
        <v>4520733.9452552069</v>
      </c>
    </row>
    <row r="98" spans="1:26" s="141" customFormat="1" x14ac:dyDescent="0.25">
      <c r="A98" s="206">
        <v>73405</v>
      </c>
      <c r="B98" s="206" t="s">
        <v>426</v>
      </c>
      <c r="C98" s="133">
        <f t="shared" si="4"/>
        <v>1317289.0845100195</v>
      </c>
      <c r="D98" s="274">
        <f>VLOOKUP($A98,Compiled!$A$69:$F$305,4,FALSE)</f>
        <v>0</v>
      </c>
      <c r="E98" s="138"/>
      <c r="F98" s="135"/>
      <c r="G98" s="135"/>
      <c r="H98" s="138"/>
      <c r="I98" s="135"/>
      <c r="J98" s="135"/>
      <c r="K98" s="135"/>
      <c r="L98" s="135"/>
      <c r="M98" s="138"/>
      <c r="N98" s="138"/>
      <c r="O98" s="138"/>
      <c r="P98" s="138"/>
      <c r="Q98" s="138"/>
      <c r="R98" s="139"/>
      <c r="S98" s="134"/>
      <c r="T98" s="134"/>
      <c r="U98" s="138"/>
      <c r="V98" s="138"/>
      <c r="W98" s="138"/>
      <c r="X98" s="138"/>
      <c r="Y98" s="150"/>
      <c r="Z98" s="207">
        <v>1317289.0845100195</v>
      </c>
    </row>
    <row r="99" spans="1:26" s="141" customFormat="1" x14ac:dyDescent="0.25">
      <c r="A99" s="206">
        <v>72022</v>
      </c>
      <c r="B99" s="206" t="s">
        <v>427</v>
      </c>
      <c r="C99" s="133">
        <f t="shared" si="4"/>
        <v>1165356.4022281594</v>
      </c>
      <c r="D99" s="274">
        <f>VLOOKUP($A99,Compiled!$A$69:$F$305,4,FALSE)</f>
        <v>0</v>
      </c>
      <c r="E99" s="138"/>
      <c r="F99" s="135"/>
      <c r="G99" s="135"/>
      <c r="H99" s="138"/>
      <c r="I99" s="135"/>
      <c r="J99" s="135"/>
      <c r="K99" s="135"/>
      <c r="L99" s="135"/>
      <c r="M99" s="138"/>
      <c r="N99" s="138"/>
      <c r="O99" s="138"/>
      <c r="P99" s="138"/>
      <c r="Q99" s="138"/>
      <c r="R99" s="139"/>
      <c r="S99" s="134"/>
      <c r="T99" s="134"/>
      <c r="U99" s="138"/>
      <c r="V99" s="138"/>
      <c r="W99" s="138"/>
      <c r="X99" s="138"/>
      <c r="Y99" s="150"/>
      <c r="Z99" s="207">
        <v>1165356.4022281594</v>
      </c>
    </row>
    <row r="100" spans="1:26" s="141" customFormat="1" x14ac:dyDescent="0.25">
      <c r="A100" s="206">
        <v>73473</v>
      </c>
      <c r="B100" s="206" t="s">
        <v>428</v>
      </c>
      <c r="C100" s="133">
        <f t="shared" si="4"/>
        <v>1433643.1904218649</v>
      </c>
      <c r="D100" s="274">
        <f>VLOOKUP($A100,Compiled!$A$69:$F$305,4,FALSE)</f>
        <v>0</v>
      </c>
      <c r="E100" s="138"/>
      <c r="F100" s="135"/>
      <c r="G100" s="135"/>
      <c r="H100" s="138"/>
      <c r="I100" s="135"/>
      <c r="J100" s="135"/>
      <c r="K100" s="135"/>
      <c r="L100" s="135"/>
      <c r="M100" s="138"/>
      <c r="N100" s="138"/>
      <c r="O100" s="138"/>
      <c r="P100" s="138"/>
      <c r="Q100" s="138"/>
      <c r="R100" s="139"/>
      <c r="S100" s="134"/>
      <c r="T100" s="134"/>
      <c r="U100" s="138"/>
      <c r="V100" s="138"/>
      <c r="W100" s="138"/>
      <c r="X100" s="138"/>
      <c r="Y100" s="150"/>
      <c r="Z100" s="207">
        <v>1433643.1904218649</v>
      </c>
    </row>
    <row r="101" spans="1:26" s="141" customFormat="1" x14ac:dyDescent="0.25">
      <c r="A101" s="206">
        <v>74357</v>
      </c>
      <c r="B101" s="206" t="s">
        <v>429</v>
      </c>
      <c r="C101" s="133">
        <f t="shared" ref="C101:C107" si="5">SUM(E101:Z101)</f>
        <v>825988.62164821487</v>
      </c>
      <c r="D101" s="274">
        <f>VLOOKUP($A101,Compiled!$A$69:$F$305,4,FALSE)</f>
        <v>0</v>
      </c>
      <c r="E101" s="138"/>
      <c r="F101" s="135"/>
      <c r="G101" s="135"/>
      <c r="H101" s="138"/>
      <c r="I101" s="135"/>
      <c r="J101" s="135"/>
      <c r="K101" s="135"/>
      <c r="L101" s="135"/>
      <c r="M101" s="138"/>
      <c r="N101" s="138"/>
      <c r="O101" s="138"/>
      <c r="P101" s="138"/>
      <c r="Q101" s="138"/>
      <c r="R101" s="139"/>
      <c r="S101" s="134"/>
      <c r="T101" s="134"/>
      <c r="U101" s="138"/>
      <c r="V101" s="138"/>
      <c r="W101" s="138"/>
      <c r="X101" s="138"/>
      <c r="Y101" s="150"/>
      <c r="Z101" s="207">
        <v>825988.62164821487</v>
      </c>
    </row>
    <row r="102" spans="1:26" s="141" customFormat="1" x14ac:dyDescent="0.25">
      <c r="A102" s="141">
        <v>73372</v>
      </c>
      <c r="B102" s="206" t="s">
        <v>184</v>
      </c>
      <c r="C102" s="133">
        <f t="shared" si="5"/>
        <v>7245368.8556021862</v>
      </c>
      <c r="D102" s="274">
        <f>VLOOKUP($A102,Compiled!$A$69:$F$305,4,FALSE)</f>
        <v>0</v>
      </c>
      <c r="E102" s="138"/>
      <c r="F102" s="135">
        <f>22584+-177092</f>
        <v>-154508</v>
      </c>
      <c r="G102" s="135">
        <v>4500000</v>
      </c>
      <c r="H102" s="138"/>
      <c r="I102" s="135"/>
      <c r="J102" s="135"/>
      <c r="K102" s="135"/>
      <c r="L102" s="135"/>
      <c r="M102" s="138"/>
      <c r="N102" s="138"/>
      <c r="O102" s="138"/>
      <c r="P102" s="138"/>
      <c r="Q102" s="138"/>
      <c r="R102" s="139"/>
      <c r="S102" s="134"/>
      <c r="T102" s="134"/>
      <c r="U102" s="138"/>
      <c r="V102" s="138"/>
      <c r="W102" s="138"/>
      <c r="X102" s="138"/>
      <c r="Y102" s="150"/>
      <c r="Z102" s="207">
        <v>2899876.8556021857</v>
      </c>
    </row>
    <row r="103" spans="1:26" s="141" customFormat="1" x14ac:dyDescent="0.25">
      <c r="A103" s="206">
        <v>73481</v>
      </c>
      <c r="B103" s="206" t="s">
        <v>185</v>
      </c>
      <c r="C103" s="133">
        <f t="shared" si="5"/>
        <v>1833524.5964891042</v>
      </c>
      <c r="D103" s="274">
        <f>VLOOKUP($A103,Compiled!$A$69:$F$305,4,FALSE)</f>
        <v>0</v>
      </c>
      <c r="E103" s="138"/>
      <c r="F103" s="135"/>
      <c r="G103" s="135"/>
      <c r="H103" s="138"/>
      <c r="I103" s="135"/>
      <c r="J103" s="135"/>
      <c r="K103" s="135"/>
      <c r="L103" s="135"/>
      <c r="M103" s="138"/>
      <c r="N103" s="138"/>
      <c r="O103" s="138"/>
      <c r="P103" s="138"/>
      <c r="Q103" s="138"/>
      <c r="R103" s="139"/>
      <c r="S103" s="134"/>
      <c r="T103" s="134"/>
      <c r="U103" s="138"/>
      <c r="V103" s="138"/>
      <c r="W103" s="138"/>
      <c r="X103" s="138"/>
      <c r="Y103" s="150"/>
      <c r="Z103" s="207">
        <v>1833524.5964891042</v>
      </c>
    </row>
    <row r="104" spans="1:26" s="141" customFormat="1" x14ac:dyDescent="0.25">
      <c r="A104" s="206">
        <v>73024</v>
      </c>
      <c r="B104" s="206" t="s">
        <v>430</v>
      </c>
      <c r="C104" s="133">
        <f t="shared" si="5"/>
        <v>1422581.612641213</v>
      </c>
      <c r="D104" s="274">
        <f>VLOOKUP($A104,Compiled!$A$69:$F$305,4,FALSE)</f>
        <v>0</v>
      </c>
      <c r="E104" s="138"/>
      <c r="F104" s="135"/>
      <c r="G104" s="135"/>
      <c r="H104" s="138"/>
      <c r="I104" s="135"/>
      <c r="J104" s="135"/>
      <c r="K104" s="135"/>
      <c r="L104" s="135"/>
      <c r="M104" s="138"/>
      <c r="N104" s="138"/>
      <c r="O104" s="138"/>
      <c r="P104" s="138"/>
      <c r="Q104" s="138"/>
      <c r="R104" s="139"/>
      <c r="S104" s="134"/>
      <c r="T104" s="134"/>
      <c r="U104" s="138"/>
      <c r="V104" s="138"/>
      <c r="W104" s="138"/>
      <c r="X104" s="138"/>
      <c r="Y104" s="150"/>
      <c r="Z104" s="207">
        <v>1422581.612641213</v>
      </c>
    </row>
    <row r="105" spans="1:26" s="141" customFormat="1" x14ac:dyDescent="0.25">
      <c r="A105" s="141">
        <v>71055</v>
      </c>
      <c r="B105" s="206" t="s">
        <v>321</v>
      </c>
      <c r="C105" s="133">
        <f t="shared" si="5"/>
        <v>24873328</v>
      </c>
      <c r="D105" s="274">
        <f>VLOOKUP($A105,Compiled!$A$69:$F$305,4,FALSE)</f>
        <v>0</v>
      </c>
      <c r="E105" s="138"/>
      <c r="F105" s="135"/>
      <c r="G105" s="135"/>
      <c r="H105" s="138"/>
      <c r="I105" s="135"/>
      <c r="J105" s="135"/>
      <c r="K105" s="135"/>
      <c r="L105" s="135"/>
      <c r="M105" s="138"/>
      <c r="N105" s="138"/>
      <c r="O105" s="138"/>
      <c r="P105" s="138"/>
      <c r="Q105" s="138"/>
      <c r="R105" s="139"/>
      <c r="S105" s="134">
        <v>24873328</v>
      </c>
      <c r="T105" s="134"/>
      <c r="U105" s="138"/>
      <c r="V105" s="138"/>
      <c r="W105" s="138"/>
      <c r="X105" s="138"/>
      <c r="Y105" s="150"/>
      <c r="Z105" s="208"/>
    </row>
    <row r="106" spans="1:26" s="141" customFormat="1" x14ac:dyDescent="0.25">
      <c r="A106" s="206">
        <v>71001</v>
      </c>
      <c r="B106" s="206" t="s">
        <v>244</v>
      </c>
      <c r="C106" s="133">
        <f t="shared" si="5"/>
        <v>29767139</v>
      </c>
      <c r="D106" s="274">
        <f>VLOOKUP($A106,Compiled!$A$69:$F$305,4,FALSE)</f>
        <v>0</v>
      </c>
      <c r="E106" s="138"/>
      <c r="F106" s="135"/>
      <c r="G106" s="135"/>
      <c r="H106" s="138"/>
      <c r="I106" s="135"/>
      <c r="J106" s="135"/>
      <c r="K106" s="135"/>
      <c r="L106" s="135"/>
      <c r="M106" s="138"/>
      <c r="N106" s="138"/>
      <c r="O106" s="138"/>
      <c r="P106" s="138"/>
      <c r="Q106" s="138"/>
      <c r="R106" s="139"/>
      <c r="S106" s="134">
        <v>29767139</v>
      </c>
      <c r="T106" s="134"/>
      <c r="U106" s="138"/>
      <c r="V106" s="138"/>
      <c r="W106" s="138"/>
      <c r="X106" s="138"/>
      <c r="Y106" s="150"/>
      <c r="Z106" s="208"/>
    </row>
    <row r="107" spans="1:26" s="141" customFormat="1" x14ac:dyDescent="0.25">
      <c r="A107" s="206">
        <v>72041</v>
      </c>
      <c r="B107" s="206" t="s">
        <v>337</v>
      </c>
      <c r="C107" s="133">
        <f t="shared" si="5"/>
        <v>20589538.140000001</v>
      </c>
      <c r="D107" s="274">
        <f>VLOOKUP($A107,Compiled!$A$69:$F$305,4,FALSE)</f>
        <v>0</v>
      </c>
      <c r="E107" s="138"/>
      <c r="F107" s="135"/>
      <c r="G107" s="135"/>
      <c r="H107" s="138"/>
      <c r="I107" s="135"/>
      <c r="J107" s="135"/>
      <c r="K107" s="135"/>
      <c r="L107" s="135"/>
      <c r="M107" s="138"/>
      <c r="N107" s="138"/>
      <c r="O107" s="138"/>
      <c r="P107" s="138"/>
      <c r="Q107" s="138">
        <v>11753.14</v>
      </c>
      <c r="R107" s="139"/>
      <c r="S107" s="134">
        <v>20577785</v>
      </c>
      <c r="T107" s="134"/>
      <c r="U107" s="138"/>
      <c r="V107" s="138"/>
      <c r="W107" s="138"/>
      <c r="X107" s="138"/>
      <c r="Y107" s="150"/>
      <c r="Z107" s="208"/>
    </row>
    <row r="108" spans="1:26" x14ac:dyDescent="0.25">
      <c r="C108" s="105" t="s">
        <v>31</v>
      </c>
      <c r="E108" s="112"/>
      <c r="F108" s="144"/>
      <c r="G108" s="144"/>
      <c r="H108" s="112"/>
      <c r="I108" s="144"/>
      <c r="J108" s="144"/>
      <c r="K108" s="144"/>
      <c r="L108" s="144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spans="1:26" x14ac:dyDescent="0.25">
      <c r="E109" s="112"/>
      <c r="F109" s="144"/>
      <c r="G109" s="144"/>
      <c r="H109" s="112"/>
      <c r="I109" s="144"/>
      <c r="J109" s="144"/>
      <c r="K109" s="144"/>
      <c r="L109" s="144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spans="1:26" s="141" customFormat="1" x14ac:dyDescent="0.25">
      <c r="A110" s="206">
        <v>72037</v>
      </c>
      <c r="B110" s="206" t="s">
        <v>330</v>
      </c>
      <c r="C110" s="133">
        <f t="shared" ref="C110:C123" si="6">SUM(E110:Z110)</f>
        <v>0</v>
      </c>
      <c r="D110" s="133"/>
      <c r="E110" s="138"/>
      <c r="F110" s="135"/>
      <c r="G110" s="135"/>
      <c r="H110" s="138"/>
      <c r="I110" s="135"/>
      <c r="J110" s="135"/>
      <c r="K110" s="135"/>
      <c r="L110" s="135"/>
      <c r="M110" s="138"/>
      <c r="N110" s="138"/>
      <c r="O110" s="138"/>
      <c r="P110" s="138"/>
      <c r="Q110" s="138"/>
      <c r="R110" s="139"/>
      <c r="S110" s="134"/>
      <c r="T110" s="134"/>
      <c r="U110" s="138"/>
      <c r="V110" s="138"/>
      <c r="W110" s="138"/>
      <c r="X110" s="138"/>
      <c r="Y110" s="150"/>
      <c r="Z110" s="208"/>
    </row>
    <row r="111" spans="1:26" s="141" customFormat="1" x14ac:dyDescent="0.25">
      <c r="A111" s="206">
        <v>73771</v>
      </c>
      <c r="B111" s="206" t="s">
        <v>338</v>
      </c>
      <c r="C111" s="133">
        <f t="shared" si="6"/>
        <v>0</v>
      </c>
      <c r="D111" s="133"/>
      <c r="E111" s="138"/>
      <c r="F111" s="135"/>
      <c r="G111" s="135"/>
      <c r="H111" s="138"/>
      <c r="I111" s="135"/>
      <c r="J111" s="135"/>
      <c r="K111" s="135"/>
      <c r="L111" s="135"/>
      <c r="M111" s="138"/>
      <c r="N111" s="138"/>
      <c r="O111" s="138"/>
      <c r="P111" s="138"/>
      <c r="Q111" s="138"/>
      <c r="R111" s="139"/>
      <c r="S111" s="134"/>
      <c r="T111" s="134"/>
      <c r="U111" s="138"/>
      <c r="V111" s="138"/>
      <c r="W111" s="138"/>
      <c r="X111" s="138"/>
      <c r="Y111" s="150"/>
      <c r="Z111" s="208"/>
    </row>
    <row r="112" spans="1:26" s="141" customFormat="1" x14ac:dyDescent="0.25">
      <c r="A112" s="206">
        <v>76351</v>
      </c>
      <c r="B112" s="206" t="s">
        <v>327</v>
      </c>
      <c r="C112" s="133">
        <f t="shared" si="6"/>
        <v>0</v>
      </c>
      <c r="D112" s="133"/>
      <c r="E112" s="138"/>
      <c r="F112" s="135"/>
      <c r="G112" s="135"/>
      <c r="H112" s="138"/>
      <c r="I112" s="135"/>
      <c r="J112" s="135"/>
      <c r="K112" s="135"/>
      <c r="L112" s="135"/>
      <c r="M112" s="138"/>
      <c r="N112" s="138"/>
      <c r="O112" s="138"/>
      <c r="P112" s="138"/>
      <c r="Q112" s="138"/>
      <c r="R112" s="139"/>
      <c r="S112" s="134"/>
      <c r="T112" s="134"/>
      <c r="U112" s="138"/>
      <c r="V112" s="138"/>
      <c r="W112" s="138"/>
      <c r="X112" s="138"/>
      <c r="Y112" s="150"/>
      <c r="Z112" s="208"/>
    </row>
    <row r="113" spans="1:26" s="141" customFormat="1" x14ac:dyDescent="0.25">
      <c r="A113" s="206">
        <v>74682</v>
      </c>
      <c r="B113" s="206" t="s">
        <v>328</v>
      </c>
      <c r="C113" s="133">
        <f t="shared" si="6"/>
        <v>0</v>
      </c>
      <c r="D113" s="133"/>
      <c r="E113" s="138"/>
      <c r="F113" s="135"/>
      <c r="G113" s="135"/>
      <c r="H113" s="138"/>
      <c r="I113" s="135"/>
      <c r="J113" s="135"/>
      <c r="K113" s="135"/>
      <c r="L113" s="135"/>
      <c r="M113" s="138"/>
      <c r="N113" s="138"/>
      <c r="O113" s="138"/>
      <c r="P113" s="138"/>
      <c r="Q113" s="138"/>
      <c r="R113" s="139"/>
      <c r="S113" s="134"/>
      <c r="T113" s="134"/>
      <c r="U113" s="138"/>
      <c r="V113" s="138"/>
      <c r="W113" s="138"/>
      <c r="X113" s="138"/>
      <c r="Y113" s="150"/>
      <c r="Z113" s="208"/>
    </row>
    <row r="114" spans="1:26" s="141" customFormat="1" x14ac:dyDescent="0.25">
      <c r="A114" s="206">
        <v>72040</v>
      </c>
      <c r="B114" s="206" t="s">
        <v>329</v>
      </c>
      <c r="C114" s="133">
        <f t="shared" si="6"/>
        <v>0</v>
      </c>
      <c r="D114" s="133"/>
      <c r="E114" s="138"/>
      <c r="F114" s="135"/>
      <c r="G114" s="135"/>
      <c r="H114" s="138"/>
      <c r="I114" s="135"/>
      <c r="J114" s="135"/>
      <c r="K114" s="135"/>
      <c r="L114" s="135"/>
      <c r="M114" s="138"/>
      <c r="N114" s="138"/>
      <c r="O114" s="138"/>
      <c r="P114" s="138"/>
      <c r="Q114" s="138"/>
      <c r="R114" s="139"/>
      <c r="S114" s="134"/>
      <c r="T114" s="134"/>
      <c r="U114" s="138"/>
      <c r="V114" s="138"/>
      <c r="W114" s="138"/>
      <c r="X114" s="138"/>
      <c r="Y114" s="150"/>
      <c r="Z114" s="208"/>
    </row>
    <row r="115" spans="1:26" s="141" customFormat="1" x14ac:dyDescent="0.25">
      <c r="A115" s="206">
        <v>72048</v>
      </c>
      <c r="B115" s="206" t="s">
        <v>331</v>
      </c>
      <c r="C115" s="133">
        <f t="shared" si="6"/>
        <v>0</v>
      </c>
      <c r="D115" s="133"/>
      <c r="E115" s="138"/>
      <c r="F115" s="135"/>
      <c r="G115" s="135"/>
      <c r="H115" s="138"/>
      <c r="I115" s="135"/>
      <c r="J115" s="135"/>
      <c r="K115" s="135"/>
      <c r="L115" s="135"/>
      <c r="M115" s="138"/>
      <c r="N115" s="138"/>
      <c r="O115" s="138"/>
      <c r="P115" s="138"/>
      <c r="Q115" s="138"/>
      <c r="R115" s="139"/>
      <c r="S115" s="134"/>
      <c r="T115" s="134"/>
      <c r="U115" s="138"/>
      <c r="V115" s="138"/>
      <c r="W115" s="138"/>
      <c r="X115" s="138"/>
      <c r="Y115" s="150"/>
      <c r="Z115" s="208"/>
    </row>
    <row r="116" spans="1:26" s="141" customFormat="1" x14ac:dyDescent="0.25">
      <c r="A116" s="206">
        <v>72038</v>
      </c>
      <c r="B116" s="206" t="s">
        <v>333</v>
      </c>
      <c r="C116" s="133">
        <f t="shared" si="6"/>
        <v>0</v>
      </c>
      <c r="D116" s="133"/>
      <c r="E116" s="138"/>
      <c r="F116" s="135"/>
      <c r="G116" s="135"/>
      <c r="H116" s="138"/>
      <c r="I116" s="135"/>
      <c r="J116" s="135"/>
      <c r="K116" s="135"/>
      <c r="L116" s="135"/>
      <c r="M116" s="138"/>
      <c r="N116" s="138"/>
      <c r="O116" s="138"/>
      <c r="P116" s="138"/>
      <c r="Q116" s="138"/>
      <c r="R116" s="139"/>
      <c r="S116" s="134"/>
      <c r="T116" s="134"/>
      <c r="U116" s="138"/>
      <c r="V116" s="138"/>
      <c r="W116" s="138"/>
      <c r="X116" s="138"/>
      <c r="Y116" s="150"/>
      <c r="Z116" s="208"/>
    </row>
    <row r="117" spans="1:26" s="141" customFormat="1" x14ac:dyDescent="0.25">
      <c r="A117" s="206">
        <v>76424</v>
      </c>
      <c r="B117" s="206" t="s">
        <v>340</v>
      </c>
      <c r="C117" s="133">
        <f t="shared" si="6"/>
        <v>-639838</v>
      </c>
      <c r="D117" s="133"/>
      <c r="E117" s="138"/>
      <c r="F117" s="135">
        <v>-543293</v>
      </c>
      <c r="G117" s="135">
        <v>-96545</v>
      </c>
      <c r="H117" s="138"/>
      <c r="I117" s="135"/>
      <c r="J117" s="135"/>
      <c r="K117" s="135"/>
      <c r="L117" s="135"/>
      <c r="M117" s="138"/>
      <c r="N117" s="138"/>
      <c r="O117" s="138"/>
      <c r="P117" s="138"/>
      <c r="Q117" s="138"/>
      <c r="R117" s="139"/>
      <c r="S117" s="134"/>
      <c r="T117" s="134"/>
      <c r="U117" s="138"/>
      <c r="V117" s="138"/>
      <c r="W117" s="138"/>
      <c r="X117" s="138"/>
      <c r="Y117" s="150"/>
      <c r="Z117" s="208"/>
    </row>
    <row r="118" spans="1:26" s="141" customFormat="1" x14ac:dyDescent="0.25">
      <c r="A118" s="141">
        <v>73707</v>
      </c>
      <c r="B118" s="206" t="s">
        <v>397</v>
      </c>
      <c r="C118" s="133">
        <f t="shared" si="6"/>
        <v>2448761.0594828073</v>
      </c>
      <c r="D118" s="133"/>
      <c r="E118" s="138"/>
      <c r="F118" s="135"/>
      <c r="G118" s="135"/>
      <c r="H118" s="138"/>
      <c r="I118" s="135"/>
      <c r="J118" s="135"/>
      <c r="K118" s="135"/>
      <c r="L118" s="135"/>
      <c r="M118" s="138"/>
      <c r="N118" s="138"/>
      <c r="O118" s="138"/>
      <c r="P118" s="138"/>
      <c r="Q118" s="138"/>
      <c r="R118" s="139"/>
      <c r="S118" s="134"/>
      <c r="T118" s="134"/>
      <c r="U118" s="138"/>
      <c r="V118" s="138"/>
      <c r="W118" s="138"/>
      <c r="X118" s="138"/>
      <c r="Y118" s="150"/>
      <c r="Z118" s="207">
        <v>2448761.0594828073</v>
      </c>
    </row>
    <row r="119" spans="1:26" s="141" customFormat="1" x14ac:dyDescent="0.25">
      <c r="A119" s="206">
        <v>74870</v>
      </c>
      <c r="B119" s="206" t="s">
        <v>346</v>
      </c>
      <c r="C119" s="133">
        <f t="shared" si="6"/>
        <v>271268</v>
      </c>
      <c r="D119" s="133"/>
      <c r="E119" s="138"/>
      <c r="F119" s="135">
        <v>271268</v>
      </c>
      <c r="G119" s="135"/>
      <c r="H119" s="138"/>
      <c r="I119" s="135"/>
      <c r="J119" s="135"/>
      <c r="K119" s="135"/>
      <c r="L119" s="135"/>
      <c r="M119" s="138"/>
      <c r="N119" s="138"/>
      <c r="O119" s="138"/>
      <c r="P119" s="138"/>
      <c r="Q119" s="138"/>
      <c r="R119" s="139"/>
      <c r="S119" s="134"/>
      <c r="T119" s="134"/>
      <c r="U119" s="138"/>
      <c r="V119" s="138"/>
      <c r="W119" s="138"/>
      <c r="X119" s="138"/>
      <c r="Y119" s="150"/>
      <c r="Z119" s="208"/>
    </row>
    <row r="120" spans="1:26" s="141" customFormat="1" x14ac:dyDescent="0.25">
      <c r="A120" s="206">
        <v>71005</v>
      </c>
      <c r="B120" s="206" t="s">
        <v>349</v>
      </c>
      <c r="C120" s="133">
        <f t="shared" si="6"/>
        <v>0</v>
      </c>
      <c r="D120" s="274" t="e">
        <f>VLOOKUP($A120,Compiled!$A$69:$F$305,4,FALSE)</f>
        <v>#N/A</v>
      </c>
      <c r="E120" s="138"/>
      <c r="F120" s="135"/>
      <c r="G120" s="135"/>
      <c r="H120" s="138"/>
      <c r="I120" s="135"/>
      <c r="J120" s="135"/>
      <c r="K120" s="135"/>
      <c r="L120" s="135"/>
      <c r="M120" s="138"/>
      <c r="N120" s="138"/>
      <c r="O120" s="138"/>
      <c r="P120" s="138"/>
      <c r="Q120" s="138"/>
      <c r="R120" s="139"/>
      <c r="S120" s="134"/>
      <c r="T120" s="134"/>
      <c r="U120" s="138"/>
      <c r="V120" s="138"/>
      <c r="W120" s="138"/>
      <c r="X120" s="138"/>
      <c r="Y120" s="150"/>
      <c r="Z120" s="208"/>
    </row>
    <row r="121" spans="1:26" s="141" customFormat="1" x14ac:dyDescent="0.25">
      <c r="A121" s="141">
        <v>73209</v>
      </c>
      <c r="B121" s="206" t="s">
        <v>422</v>
      </c>
      <c r="C121" s="133">
        <f t="shared" si="6"/>
        <v>460813.75614082447</v>
      </c>
      <c r="D121" s="274" t="e">
        <f>VLOOKUP($A121,Compiled!$A$69:$F$305,4,FALSE)</f>
        <v>#N/A</v>
      </c>
      <c r="E121" s="138"/>
      <c r="F121" s="135"/>
      <c r="G121" s="135"/>
      <c r="H121" s="138"/>
      <c r="I121" s="135"/>
      <c r="J121" s="135"/>
      <c r="K121" s="135"/>
      <c r="L121" s="135"/>
      <c r="M121" s="138"/>
      <c r="N121" s="138"/>
      <c r="O121" s="138"/>
      <c r="P121" s="138"/>
      <c r="Q121" s="138"/>
      <c r="R121" s="139"/>
      <c r="S121" s="134"/>
      <c r="T121" s="134"/>
      <c r="U121" s="138"/>
      <c r="V121" s="138"/>
      <c r="W121" s="138"/>
      <c r="X121" s="138"/>
      <c r="Y121" s="150"/>
      <c r="Z121" s="207">
        <v>460813.75614082447</v>
      </c>
    </row>
    <row r="122" spans="1:26" s="141" customFormat="1" x14ac:dyDescent="0.25">
      <c r="A122" s="141">
        <v>73793</v>
      </c>
      <c r="B122" s="206" t="s">
        <v>423</v>
      </c>
      <c r="C122" s="133">
        <f t="shared" si="6"/>
        <v>1253758.5664122822</v>
      </c>
      <c r="D122" s="133"/>
      <c r="E122" s="138"/>
      <c r="F122" s="135"/>
      <c r="G122" s="135"/>
      <c r="H122" s="138"/>
      <c r="I122" s="135"/>
      <c r="J122" s="135"/>
      <c r="K122" s="135"/>
      <c r="L122" s="135"/>
      <c r="M122" s="138"/>
      <c r="N122" s="138"/>
      <c r="O122" s="138"/>
      <c r="P122" s="138"/>
      <c r="Q122" s="138"/>
      <c r="R122" s="139"/>
      <c r="S122" s="134"/>
      <c r="T122" s="134"/>
      <c r="U122" s="138"/>
      <c r="V122" s="138"/>
      <c r="W122" s="138"/>
      <c r="X122" s="138"/>
      <c r="Y122" s="150"/>
      <c r="Z122" s="207">
        <v>1253758.5664122822</v>
      </c>
    </row>
    <row r="123" spans="1:26" s="141" customFormat="1" x14ac:dyDescent="0.25">
      <c r="A123" s="206">
        <v>72043</v>
      </c>
      <c r="B123" s="206" t="s">
        <v>353</v>
      </c>
      <c r="C123" s="133">
        <f t="shared" si="6"/>
        <v>0</v>
      </c>
      <c r="D123" s="133"/>
      <c r="E123" s="138"/>
      <c r="F123" s="135"/>
      <c r="G123" s="135"/>
      <c r="H123" s="138"/>
      <c r="I123" s="135"/>
      <c r="J123" s="135"/>
      <c r="K123" s="135"/>
      <c r="L123" s="135"/>
      <c r="M123" s="138"/>
      <c r="N123" s="138"/>
      <c r="O123" s="138"/>
      <c r="P123" s="138"/>
      <c r="Q123" s="138"/>
      <c r="R123" s="139"/>
      <c r="S123" s="134"/>
      <c r="T123" s="134"/>
      <c r="U123" s="138"/>
      <c r="V123" s="138"/>
      <c r="W123" s="138"/>
      <c r="X123" s="138"/>
      <c r="Y123" s="150"/>
      <c r="Z123" s="208"/>
    </row>
    <row r="124" spans="1:26" x14ac:dyDescent="0.25">
      <c r="E124" s="112"/>
      <c r="F124" s="144"/>
      <c r="G124" s="144"/>
      <c r="H124" s="112"/>
      <c r="I124" s="144"/>
      <c r="J124" s="144"/>
      <c r="K124" s="144"/>
      <c r="L124" s="144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</row>
    <row r="125" spans="1:26" s="141" customFormat="1" x14ac:dyDescent="0.25">
      <c r="A125" s="206">
        <v>76767</v>
      </c>
      <c r="B125" s="206" t="s">
        <v>391</v>
      </c>
      <c r="C125" s="133">
        <f>SUM(E125:Z125)</f>
        <v>50940</v>
      </c>
      <c r="D125" s="274">
        <f>VLOOKUP($A125,Compiled!$A$69:$F$305,4,FALSE)</f>
        <v>0</v>
      </c>
      <c r="E125" s="138">
        <v>26448</v>
      </c>
      <c r="F125" s="135"/>
      <c r="G125" s="135"/>
      <c r="H125" s="138"/>
      <c r="I125" s="135"/>
      <c r="J125" s="135"/>
      <c r="K125" s="135"/>
      <c r="L125" s="135"/>
      <c r="M125" s="138"/>
      <c r="N125" s="138"/>
      <c r="O125" s="138"/>
      <c r="P125" s="138"/>
      <c r="Q125" s="138"/>
      <c r="R125" s="139"/>
      <c r="S125" s="134"/>
      <c r="T125" s="134"/>
      <c r="U125" s="138">
        <v>24492</v>
      </c>
      <c r="V125" s="138"/>
      <c r="W125" s="138"/>
      <c r="X125" s="138"/>
      <c r="Y125" s="150"/>
      <c r="Z125" s="208"/>
    </row>
    <row r="126" spans="1:26" x14ac:dyDescent="0.25">
      <c r="E126" s="112"/>
      <c r="F126" s="144"/>
      <c r="G126" s="144"/>
      <c r="H126" s="112"/>
      <c r="I126" s="144"/>
      <c r="J126" s="144"/>
      <c r="K126" s="144"/>
      <c r="L126" s="144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spans="1:26" x14ac:dyDescent="0.25">
      <c r="E127" s="112"/>
      <c r="F127" s="144"/>
      <c r="G127" s="144"/>
      <c r="H127" s="112"/>
      <c r="I127" s="144"/>
      <c r="J127" s="144"/>
      <c r="K127" s="144"/>
      <c r="L127" s="144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</row>
    <row r="128" spans="1:26" x14ac:dyDescent="0.25">
      <c r="E128" s="112"/>
      <c r="F128" s="144"/>
      <c r="G128" s="144"/>
      <c r="H128" s="112"/>
      <c r="I128" s="144"/>
      <c r="J128" s="144"/>
      <c r="K128" s="144"/>
      <c r="L128" s="144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</row>
    <row r="129" spans="1:25" x14ac:dyDescent="0.25">
      <c r="E129" s="112"/>
      <c r="F129" s="144"/>
      <c r="G129" s="144"/>
      <c r="H129" s="112"/>
      <c r="I129" s="144"/>
      <c r="J129" s="144"/>
      <c r="K129" s="144"/>
      <c r="L129" s="144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spans="1:25" s="105" customFormat="1" x14ac:dyDescent="0.25">
      <c r="A130" s="4"/>
      <c r="B130" s="4"/>
      <c r="E130" s="112"/>
      <c r="F130" s="144"/>
      <c r="G130" s="144"/>
      <c r="H130" s="112"/>
      <c r="I130" s="144"/>
      <c r="J130" s="144"/>
      <c r="K130" s="144"/>
      <c r="L130" s="144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</row>
    <row r="131" spans="1:25" s="105" customFormat="1" x14ac:dyDescent="0.25">
      <c r="A131" s="4"/>
      <c r="B131" s="4"/>
      <c r="E131" s="112"/>
      <c r="F131" s="144"/>
      <c r="G131" s="144"/>
      <c r="H131" s="112"/>
      <c r="I131" s="144"/>
      <c r="J131" s="144"/>
      <c r="K131" s="144"/>
      <c r="L131" s="144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</row>
    <row r="132" spans="1:25" s="105" customFormat="1" x14ac:dyDescent="0.25">
      <c r="A132" s="4"/>
      <c r="B132" s="4"/>
      <c r="E132" s="112"/>
      <c r="F132" s="144"/>
      <c r="G132" s="144"/>
      <c r="H132" s="112"/>
      <c r="I132" s="144"/>
      <c r="J132" s="144"/>
      <c r="K132" s="144"/>
      <c r="L132" s="144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</row>
    <row r="133" spans="1:25" s="105" customFormat="1" x14ac:dyDescent="0.25">
      <c r="A133" s="4"/>
      <c r="B133" s="4"/>
      <c r="E133" s="112"/>
      <c r="F133" s="144"/>
      <c r="G133" s="144"/>
      <c r="H133" s="112"/>
      <c r="I133" s="144"/>
      <c r="J133" s="144"/>
      <c r="K133" s="144"/>
      <c r="L133" s="144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</row>
    <row r="134" spans="1:25" s="105" customFormat="1" x14ac:dyDescent="0.25">
      <c r="A134" s="4"/>
      <c r="B134" s="4"/>
      <c r="E134" s="112"/>
      <c r="F134" s="144"/>
      <c r="G134" s="144"/>
      <c r="H134" s="112"/>
      <c r="I134" s="144"/>
      <c r="J134" s="144"/>
      <c r="K134" s="144"/>
      <c r="L134" s="144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</row>
    <row r="135" spans="1:25" s="105" customFormat="1" x14ac:dyDescent="0.25">
      <c r="A135" s="4"/>
      <c r="B135" s="4"/>
      <c r="E135" s="112"/>
      <c r="F135" s="144"/>
      <c r="G135" s="144"/>
      <c r="H135" s="112"/>
      <c r="I135" s="144"/>
      <c r="J135" s="144"/>
      <c r="K135" s="144"/>
      <c r="L135" s="144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</row>
  </sheetData>
  <sortState ref="A5:Z107">
    <sortCondition ref="D5:D107"/>
    <sortCondition ref="B5:B107"/>
  </sortState>
  <mergeCells count="2">
    <mergeCell ref="E1:R1"/>
    <mergeCell ref="S1:Y1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3"/>
  <sheetViews>
    <sheetView zoomScale="90" zoomScaleNormal="90" workbookViewId="0">
      <pane xSplit="3" ySplit="7" topLeftCell="D8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8" sqref="A8:XFD8"/>
    </sheetView>
  </sheetViews>
  <sheetFormatPr defaultColWidth="9.109375" defaultRowHeight="13.2" x14ac:dyDescent="0.25"/>
  <cols>
    <col min="1" max="1" width="9.33203125" style="4" customWidth="1"/>
    <col min="2" max="2" width="37.6640625" style="4" customWidth="1"/>
    <col min="3" max="3" width="12.88671875" style="6" customWidth="1"/>
    <col min="4" max="4" width="9.88671875" style="312" customWidth="1"/>
    <col min="5" max="5" width="12.88671875" style="313" customWidth="1"/>
    <col min="6" max="7" width="14.33203125" style="309" customWidth="1"/>
    <col min="8" max="8" width="12.88671875" style="309" customWidth="1"/>
    <col min="9" max="9" width="11.5546875" style="309" customWidth="1"/>
    <col min="10" max="10" width="14.33203125" style="309" customWidth="1"/>
    <col min="11" max="12" width="12.88671875" style="309" customWidth="1"/>
    <col min="13" max="13" width="13.44140625" style="309" customWidth="1"/>
    <col min="14" max="14" width="12.88671875" style="309" customWidth="1"/>
    <col min="15" max="15" width="13.44140625" style="309" customWidth="1"/>
    <col min="16" max="16" width="11.88671875" style="309" customWidth="1"/>
    <col min="17" max="17" width="13.44140625" style="309" customWidth="1"/>
    <col min="18" max="19" width="9.109375" style="309"/>
    <col min="20" max="16384" width="9.109375" style="4"/>
  </cols>
  <sheetData>
    <row r="1" spans="1:19" ht="13.8" x14ac:dyDescent="0.25">
      <c r="A1" s="1" t="s">
        <v>480</v>
      </c>
      <c r="B1" s="1"/>
      <c r="C1" s="3"/>
      <c r="D1" s="307"/>
      <c r="E1" s="308"/>
    </row>
    <row r="2" spans="1:19" ht="13.8" x14ac:dyDescent="0.25">
      <c r="A2" s="9" t="s">
        <v>479</v>
      </c>
      <c r="B2" s="1"/>
      <c r="C2" s="3"/>
      <c r="D2" s="307"/>
      <c r="E2" s="308"/>
    </row>
    <row r="3" spans="1:19" ht="6.75" customHeight="1" x14ac:dyDescent="0.25"/>
    <row r="5" spans="1:19" s="20" customFormat="1" ht="28.5" customHeight="1" x14ac:dyDescent="0.25">
      <c r="A5" s="13" t="s">
        <v>21</v>
      </c>
      <c r="B5" s="13" t="s">
        <v>22</v>
      </c>
      <c r="C5" s="13" t="s">
        <v>24</v>
      </c>
      <c r="D5" s="314"/>
      <c r="E5" s="315"/>
      <c r="F5" s="503" t="s">
        <v>460</v>
      </c>
      <c r="G5" s="503"/>
      <c r="H5" s="503" t="s">
        <v>461</v>
      </c>
      <c r="I5" s="503"/>
      <c r="J5" s="503" t="s">
        <v>462</v>
      </c>
      <c r="K5" s="503"/>
      <c r="L5" s="503" t="s">
        <v>463</v>
      </c>
      <c r="M5" s="503"/>
      <c r="N5" s="503" t="s">
        <v>464</v>
      </c>
      <c r="O5" s="503"/>
      <c r="P5" s="503" t="s">
        <v>465</v>
      </c>
      <c r="Q5" s="503"/>
      <c r="R5" s="502" t="s">
        <v>466</v>
      </c>
      <c r="S5" s="502"/>
    </row>
    <row r="6" spans="1:19" s="34" customFormat="1" ht="15.6" customHeight="1" x14ac:dyDescent="0.25">
      <c r="A6" s="21" t="s">
        <v>31</v>
      </c>
      <c r="B6" s="22"/>
      <c r="C6" s="24"/>
      <c r="D6" s="316"/>
      <c r="E6" s="317"/>
      <c r="F6" s="318" t="s">
        <v>467</v>
      </c>
      <c r="G6" s="318" t="s">
        <v>468</v>
      </c>
      <c r="H6" s="318" t="s">
        <v>467</v>
      </c>
      <c r="I6" s="318" t="s">
        <v>468</v>
      </c>
      <c r="J6" s="318" t="s">
        <v>467</v>
      </c>
      <c r="K6" s="318" t="s">
        <v>468</v>
      </c>
      <c r="L6" s="318" t="s">
        <v>467</v>
      </c>
      <c r="M6" s="318" t="s">
        <v>468</v>
      </c>
      <c r="N6" s="318" t="s">
        <v>467</v>
      </c>
      <c r="O6" s="318" t="s">
        <v>468</v>
      </c>
      <c r="P6" s="318" t="s">
        <v>467</v>
      </c>
      <c r="Q6" s="318" t="s">
        <v>468</v>
      </c>
      <c r="R6" s="318" t="s">
        <v>467</v>
      </c>
      <c r="S6" s="318" t="s">
        <v>468</v>
      </c>
    </row>
    <row r="7" spans="1:19" s="34" customFormat="1" ht="46.2" x14ac:dyDescent="0.25">
      <c r="A7" s="35" t="s">
        <v>31</v>
      </c>
      <c r="B7" s="22"/>
      <c r="C7" s="24"/>
      <c r="D7" s="319" t="s">
        <v>469</v>
      </c>
      <c r="E7" s="319" t="s">
        <v>470</v>
      </c>
      <c r="F7" s="320" t="s">
        <v>471</v>
      </c>
      <c r="G7" s="320" t="s">
        <v>471</v>
      </c>
      <c r="H7" s="320" t="s">
        <v>471</v>
      </c>
      <c r="I7" s="320" t="s">
        <v>471</v>
      </c>
      <c r="J7" s="320" t="s">
        <v>471</v>
      </c>
      <c r="K7" s="320" t="s">
        <v>471</v>
      </c>
      <c r="L7" s="320" t="s">
        <v>471</v>
      </c>
      <c r="M7" s="320" t="s">
        <v>471</v>
      </c>
      <c r="N7" s="320" t="s">
        <v>471</v>
      </c>
      <c r="O7" s="320" t="s">
        <v>471</v>
      </c>
      <c r="P7" s="320" t="s">
        <v>471</v>
      </c>
      <c r="Q7" s="320" t="s">
        <v>471</v>
      </c>
      <c r="R7" s="320" t="s">
        <v>471</v>
      </c>
      <c r="S7" s="320" t="s">
        <v>471</v>
      </c>
    </row>
    <row r="8" spans="1:19" s="34" customFormat="1" x14ac:dyDescent="0.25">
      <c r="A8" s="35"/>
      <c r="B8" s="35"/>
      <c r="C8" s="333"/>
      <c r="D8" s="334"/>
      <c r="E8" s="334">
        <f>SUM(E23:E253)</f>
        <v>-8613397</v>
      </c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</row>
    <row r="9" spans="1:19" s="34" customFormat="1" ht="15" customHeight="1" x14ac:dyDescent="0.3">
      <c r="A9" s="35"/>
      <c r="B9" s="39" t="s">
        <v>35</v>
      </c>
      <c r="C9" s="41" t="s">
        <v>36</v>
      </c>
      <c r="D9" s="324"/>
      <c r="E9" s="43">
        <f t="shared" ref="E9:E21" si="0">SUMIF($C$23:$C$253,$C9,E$23:E$253)</f>
        <v>-63208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</row>
    <row r="10" spans="1:19" s="34" customFormat="1" ht="15" customHeight="1" x14ac:dyDescent="0.3">
      <c r="A10" s="35"/>
      <c r="B10" s="39" t="s">
        <v>37</v>
      </c>
      <c r="C10" s="41" t="s">
        <v>38</v>
      </c>
      <c r="D10" s="324"/>
      <c r="E10" s="43">
        <f t="shared" si="0"/>
        <v>-209654</v>
      </c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</row>
    <row r="11" spans="1:19" s="34" customFormat="1" ht="15" customHeight="1" x14ac:dyDescent="0.3">
      <c r="A11" s="35"/>
      <c r="B11" s="39" t="s">
        <v>39</v>
      </c>
      <c r="C11" s="41" t="s">
        <v>40</v>
      </c>
      <c r="D11" s="324"/>
      <c r="E11" s="43">
        <f t="shared" si="0"/>
        <v>-93608</v>
      </c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</row>
    <row r="12" spans="1:19" s="34" customFormat="1" ht="15" customHeight="1" x14ac:dyDescent="0.3">
      <c r="A12" s="35"/>
      <c r="B12" s="39" t="s">
        <v>41</v>
      </c>
      <c r="C12" s="41" t="s">
        <v>42</v>
      </c>
      <c r="D12" s="324"/>
      <c r="E12" s="43">
        <f t="shared" si="0"/>
        <v>-1990466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</row>
    <row r="13" spans="1:19" s="34" customFormat="1" ht="15" customHeight="1" x14ac:dyDescent="0.3">
      <c r="A13" s="35"/>
      <c r="B13" s="39" t="s">
        <v>43</v>
      </c>
      <c r="C13" s="41" t="s">
        <v>44</v>
      </c>
      <c r="D13" s="324"/>
      <c r="E13" s="43">
        <f t="shared" si="0"/>
        <v>-5063416</v>
      </c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</row>
    <row r="14" spans="1:19" s="34" customFormat="1" ht="15" customHeight="1" x14ac:dyDescent="0.3">
      <c r="A14" s="35"/>
      <c r="B14" s="39" t="s">
        <v>45</v>
      </c>
      <c r="C14" s="41" t="s">
        <v>45</v>
      </c>
      <c r="D14" s="324"/>
      <c r="E14" s="43">
        <f t="shared" si="0"/>
        <v>-1598267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</row>
    <row r="15" spans="1:19" s="34" customFormat="1" ht="15" customHeight="1" x14ac:dyDescent="0.3">
      <c r="A15" s="35"/>
      <c r="B15" s="39" t="s">
        <v>46</v>
      </c>
      <c r="C15" s="41" t="s">
        <v>47</v>
      </c>
      <c r="D15" s="324"/>
      <c r="E15" s="43">
        <f t="shared" si="0"/>
        <v>0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</row>
    <row r="16" spans="1:19" s="34" customFormat="1" ht="15" customHeight="1" x14ac:dyDescent="0.3">
      <c r="A16" s="35"/>
      <c r="B16" s="61" t="s">
        <v>48</v>
      </c>
      <c r="C16" s="62" t="s">
        <v>49</v>
      </c>
      <c r="D16" s="324"/>
      <c r="E16" s="43">
        <f t="shared" si="0"/>
        <v>20380</v>
      </c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</row>
    <row r="17" spans="1:20" s="34" customFormat="1" ht="15" customHeight="1" x14ac:dyDescent="0.3">
      <c r="A17" s="35"/>
      <c r="B17" s="39" t="s">
        <v>50</v>
      </c>
      <c r="C17" s="41" t="s">
        <v>51</v>
      </c>
      <c r="D17" s="324"/>
      <c r="E17" s="43">
        <f t="shared" si="0"/>
        <v>397246</v>
      </c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</row>
    <row r="18" spans="1:20" s="34" customFormat="1" ht="15" customHeight="1" x14ac:dyDescent="0.3">
      <c r="A18" s="35"/>
      <c r="B18" s="39" t="s">
        <v>52</v>
      </c>
      <c r="C18" s="41" t="s">
        <v>53</v>
      </c>
      <c r="D18" s="324"/>
      <c r="E18" s="43">
        <f t="shared" si="0"/>
        <v>0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</row>
    <row r="19" spans="1:20" s="34" customFormat="1" ht="15" customHeight="1" x14ac:dyDescent="0.3">
      <c r="A19" s="35"/>
      <c r="B19" s="39" t="s">
        <v>54</v>
      </c>
      <c r="C19" s="41" t="s">
        <v>55</v>
      </c>
      <c r="D19" s="324"/>
      <c r="E19" s="43">
        <f t="shared" si="0"/>
        <v>0</v>
      </c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</row>
    <row r="20" spans="1:20" s="34" customFormat="1" ht="15" customHeight="1" x14ac:dyDescent="0.3">
      <c r="A20" s="35"/>
      <c r="B20" s="39" t="s">
        <v>56</v>
      </c>
      <c r="C20" s="41" t="s">
        <v>57</v>
      </c>
      <c r="D20" s="324"/>
      <c r="E20" s="43">
        <f t="shared" si="0"/>
        <v>0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</row>
    <row r="21" spans="1:20" s="34" customFormat="1" ht="15" customHeight="1" x14ac:dyDescent="0.3">
      <c r="A21" s="35"/>
      <c r="B21" s="39" t="s">
        <v>58</v>
      </c>
      <c r="C21" s="41" t="s">
        <v>59</v>
      </c>
      <c r="D21" s="324"/>
      <c r="E21" s="43">
        <f t="shared" si="0"/>
        <v>-12404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</row>
    <row r="22" spans="1:20" s="34" customFormat="1" ht="11.4" customHeight="1" x14ac:dyDescent="0.25">
      <c r="A22" s="67"/>
      <c r="B22" s="68"/>
      <c r="C22" s="70"/>
      <c r="D22" s="321"/>
      <c r="E22" s="322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</row>
    <row r="23" spans="1:20" x14ac:dyDescent="0.25">
      <c r="A23" s="76">
        <v>70550</v>
      </c>
      <c r="B23" s="76" t="s">
        <v>190</v>
      </c>
      <c r="C23" s="78" t="s">
        <v>51</v>
      </c>
      <c r="D23" s="326"/>
      <c r="E23" s="327">
        <f t="shared" ref="E23:E86" si="1">SUM(F23:Q23)</f>
        <v>0</v>
      </c>
    </row>
    <row r="24" spans="1:20" x14ac:dyDescent="0.25">
      <c r="A24" s="76">
        <v>70501</v>
      </c>
      <c r="B24" s="76" t="s">
        <v>191</v>
      </c>
      <c r="C24" s="78" t="s">
        <v>51</v>
      </c>
      <c r="D24" s="326"/>
      <c r="E24" s="327">
        <f t="shared" si="1"/>
        <v>0</v>
      </c>
    </row>
    <row r="25" spans="1:20" x14ac:dyDescent="0.25">
      <c r="A25" s="76">
        <v>70085</v>
      </c>
      <c r="B25" s="76" t="s">
        <v>192</v>
      </c>
      <c r="C25" s="78" t="s">
        <v>51</v>
      </c>
      <c r="D25" s="326" t="s">
        <v>472</v>
      </c>
      <c r="E25" s="327">
        <f t="shared" si="1"/>
        <v>193630</v>
      </c>
      <c r="F25" s="309">
        <v>193630</v>
      </c>
      <c r="G25" s="309">
        <v>0</v>
      </c>
    </row>
    <row r="26" spans="1:20" x14ac:dyDescent="0.25">
      <c r="A26" s="76">
        <v>70579</v>
      </c>
      <c r="B26" s="76" t="s">
        <v>193</v>
      </c>
      <c r="C26" s="78" t="s">
        <v>51</v>
      </c>
      <c r="D26" s="326"/>
      <c r="E26" s="327">
        <f t="shared" si="1"/>
        <v>0</v>
      </c>
    </row>
    <row r="27" spans="1:20" x14ac:dyDescent="0.25">
      <c r="A27" s="76">
        <v>70505</v>
      </c>
      <c r="B27" s="76" t="s">
        <v>194</v>
      </c>
      <c r="C27" s="78" t="s">
        <v>51</v>
      </c>
      <c r="D27" s="326"/>
      <c r="E27" s="327">
        <f t="shared" si="1"/>
        <v>0</v>
      </c>
    </row>
    <row r="28" spans="1:20" x14ac:dyDescent="0.25">
      <c r="A28" s="78">
        <v>70584</v>
      </c>
      <c r="B28" s="76" t="s">
        <v>120</v>
      </c>
      <c r="C28" s="78" t="s">
        <v>51</v>
      </c>
      <c r="D28" s="326"/>
      <c r="E28" s="327">
        <f t="shared" si="1"/>
        <v>0</v>
      </c>
    </row>
    <row r="29" spans="1:20" x14ac:dyDescent="0.25">
      <c r="A29" s="76">
        <v>70595</v>
      </c>
      <c r="B29" s="76" t="s">
        <v>195</v>
      </c>
      <c r="C29" s="78" t="s">
        <v>51</v>
      </c>
      <c r="D29" s="326"/>
      <c r="E29" s="327">
        <f t="shared" si="1"/>
        <v>0</v>
      </c>
    </row>
    <row r="30" spans="1:20" x14ac:dyDescent="0.25">
      <c r="A30" s="76">
        <v>70557</v>
      </c>
      <c r="B30" s="76" t="s">
        <v>196</v>
      </c>
      <c r="C30" s="78" t="s">
        <v>51</v>
      </c>
      <c r="D30" s="326"/>
      <c r="E30" s="327">
        <f t="shared" si="1"/>
        <v>0</v>
      </c>
    </row>
    <row r="31" spans="1:20" s="309" customFormat="1" x14ac:dyDescent="0.25">
      <c r="A31" s="76">
        <v>70513</v>
      </c>
      <c r="B31" s="76" t="s">
        <v>197</v>
      </c>
      <c r="C31" s="78" t="s">
        <v>51</v>
      </c>
      <c r="D31" s="326"/>
      <c r="E31" s="327">
        <f t="shared" si="1"/>
        <v>0</v>
      </c>
      <c r="T31" s="4"/>
    </row>
    <row r="32" spans="1:20" s="309" customFormat="1" x14ac:dyDescent="0.25">
      <c r="A32" s="76">
        <v>70534</v>
      </c>
      <c r="B32" s="76" t="s">
        <v>198</v>
      </c>
      <c r="C32" s="78" t="s">
        <v>51</v>
      </c>
      <c r="D32" s="326"/>
      <c r="E32" s="327">
        <f t="shared" si="1"/>
        <v>0</v>
      </c>
      <c r="T32" s="4"/>
    </row>
    <row r="33" spans="1:20" s="309" customFormat="1" x14ac:dyDescent="0.25">
      <c r="A33" s="76">
        <v>70533</v>
      </c>
      <c r="B33" s="76" t="s">
        <v>199</v>
      </c>
      <c r="C33" s="78" t="s">
        <v>51</v>
      </c>
      <c r="D33" s="326" t="s">
        <v>472</v>
      </c>
      <c r="E33" s="327">
        <f t="shared" si="1"/>
        <v>203616</v>
      </c>
      <c r="F33" s="309">
        <v>203616</v>
      </c>
      <c r="G33" s="309">
        <v>0</v>
      </c>
      <c r="T33" s="4"/>
    </row>
    <row r="34" spans="1:20" s="309" customFormat="1" x14ac:dyDescent="0.25">
      <c r="A34" s="78">
        <v>70453</v>
      </c>
      <c r="B34" s="76" t="s">
        <v>127</v>
      </c>
      <c r="C34" s="78" t="s">
        <v>51</v>
      </c>
      <c r="D34" s="326"/>
      <c r="E34" s="327">
        <f t="shared" si="1"/>
        <v>0</v>
      </c>
      <c r="T34" s="4"/>
    </row>
    <row r="35" spans="1:20" s="309" customFormat="1" x14ac:dyDescent="0.25">
      <c r="A35" s="76">
        <v>70577</v>
      </c>
      <c r="B35" s="76" t="s">
        <v>200</v>
      </c>
      <c r="C35" s="78" t="s">
        <v>51</v>
      </c>
      <c r="D35" s="326"/>
      <c r="E35" s="327">
        <f t="shared" si="1"/>
        <v>0</v>
      </c>
      <c r="T35" s="4"/>
    </row>
    <row r="36" spans="1:20" s="309" customFormat="1" x14ac:dyDescent="0.25">
      <c r="A36" s="76">
        <v>70586</v>
      </c>
      <c r="B36" s="76" t="s">
        <v>133</v>
      </c>
      <c r="C36" s="78" t="s">
        <v>51</v>
      </c>
      <c r="D36" s="326"/>
      <c r="E36" s="327">
        <f t="shared" si="1"/>
        <v>0</v>
      </c>
      <c r="T36" s="4"/>
    </row>
    <row r="37" spans="1:20" s="309" customFormat="1" x14ac:dyDescent="0.25">
      <c r="A37" s="76">
        <v>70559</v>
      </c>
      <c r="B37" s="76" t="s">
        <v>201</v>
      </c>
      <c r="C37" s="78" t="s">
        <v>51</v>
      </c>
      <c r="D37" s="326"/>
      <c r="E37" s="327">
        <f t="shared" si="1"/>
        <v>0</v>
      </c>
      <c r="T37" s="4"/>
    </row>
    <row r="38" spans="1:20" s="309" customFormat="1" x14ac:dyDescent="0.25">
      <c r="A38" s="76">
        <v>70512</v>
      </c>
      <c r="B38" s="76" t="s">
        <v>71</v>
      </c>
      <c r="C38" s="78" t="s">
        <v>51</v>
      </c>
      <c r="D38" s="326"/>
      <c r="E38" s="327">
        <f t="shared" si="1"/>
        <v>0</v>
      </c>
      <c r="T38" s="4"/>
    </row>
    <row r="39" spans="1:20" s="309" customFormat="1" x14ac:dyDescent="0.25">
      <c r="A39" s="76">
        <v>70567</v>
      </c>
      <c r="B39" s="76" t="s">
        <v>72</v>
      </c>
      <c r="C39" s="78" t="s">
        <v>51</v>
      </c>
      <c r="D39" s="326"/>
      <c r="E39" s="327">
        <f t="shared" si="1"/>
        <v>0</v>
      </c>
      <c r="T39" s="4"/>
    </row>
    <row r="40" spans="1:20" s="309" customFormat="1" x14ac:dyDescent="0.25">
      <c r="A40" s="76">
        <v>70574</v>
      </c>
      <c r="B40" s="76" t="s">
        <v>74</v>
      </c>
      <c r="C40" s="78" t="s">
        <v>51</v>
      </c>
      <c r="D40" s="326"/>
      <c r="E40" s="327">
        <f t="shared" si="1"/>
        <v>0</v>
      </c>
      <c r="T40" s="4"/>
    </row>
    <row r="41" spans="1:20" s="309" customFormat="1" x14ac:dyDescent="0.25">
      <c r="A41" s="76">
        <v>70503</v>
      </c>
      <c r="B41" s="76" t="s">
        <v>202</v>
      </c>
      <c r="C41" s="78" t="s">
        <v>51</v>
      </c>
      <c r="D41" s="326"/>
      <c r="E41" s="327">
        <f t="shared" si="1"/>
        <v>0</v>
      </c>
      <c r="T41" s="4"/>
    </row>
    <row r="42" spans="1:20" s="309" customFormat="1" x14ac:dyDescent="0.25">
      <c r="A42" s="76">
        <v>70551</v>
      </c>
      <c r="B42" s="76" t="s">
        <v>203</v>
      </c>
      <c r="C42" s="78" t="s">
        <v>51</v>
      </c>
      <c r="D42" s="326"/>
      <c r="E42" s="327">
        <f t="shared" si="1"/>
        <v>0</v>
      </c>
      <c r="T42" s="4"/>
    </row>
    <row r="43" spans="1:20" s="309" customFormat="1" x14ac:dyDescent="0.25">
      <c r="A43" s="76">
        <v>71083</v>
      </c>
      <c r="B43" s="76" t="s">
        <v>212</v>
      </c>
      <c r="C43" s="78" t="s">
        <v>55</v>
      </c>
      <c r="D43" s="326"/>
      <c r="E43" s="327">
        <f t="shared" si="1"/>
        <v>0</v>
      </c>
      <c r="T43" s="4"/>
    </row>
    <row r="44" spans="1:20" s="309" customFormat="1" x14ac:dyDescent="0.25">
      <c r="A44" s="78">
        <v>170020</v>
      </c>
      <c r="B44" s="76" t="s">
        <v>213</v>
      </c>
      <c r="C44" s="78" t="s">
        <v>55</v>
      </c>
      <c r="D44" s="326"/>
      <c r="E44" s="327">
        <f t="shared" si="1"/>
        <v>0</v>
      </c>
      <c r="T44" s="4"/>
    </row>
    <row r="45" spans="1:20" s="309" customFormat="1" x14ac:dyDescent="0.25">
      <c r="A45" s="76">
        <v>170021</v>
      </c>
      <c r="B45" s="76" t="s">
        <v>214</v>
      </c>
      <c r="C45" s="78" t="s">
        <v>55</v>
      </c>
      <c r="D45" s="326"/>
      <c r="E45" s="327">
        <f t="shared" si="1"/>
        <v>0</v>
      </c>
      <c r="T45" s="4"/>
    </row>
    <row r="46" spans="1:20" s="309" customFormat="1" x14ac:dyDescent="0.25">
      <c r="A46" s="76">
        <v>118416</v>
      </c>
      <c r="B46" s="76" t="s">
        <v>215</v>
      </c>
      <c r="C46" s="78" t="s">
        <v>55</v>
      </c>
      <c r="D46" s="326"/>
      <c r="E46" s="327">
        <f t="shared" si="1"/>
        <v>0</v>
      </c>
      <c r="T46" s="4"/>
    </row>
    <row r="47" spans="1:20" x14ac:dyDescent="0.25">
      <c r="A47" s="76">
        <v>170022</v>
      </c>
      <c r="B47" s="76" t="s">
        <v>216</v>
      </c>
      <c r="C47" s="78" t="s">
        <v>55</v>
      </c>
      <c r="D47" s="326"/>
      <c r="E47" s="327">
        <f t="shared" si="1"/>
        <v>0</v>
      </c>
    </row>
    <row r="48" spans="1:20" x14ac:dyDescent="0.25">
      <c r="A48" s="76">
        <v>70954</v>
      </c>
      <c r="B48" s="76" t="s">
        <v>217</v>
      </c>
      <c r="C48" s="78" t="s">
        <v>55</v>
      </c>
      <c r="D48" s="326" t="s">
        <v>472</v>
      </c>
      <c r="E48" s="327">
        <f t="shared" si="1"/>
        <v>0</v>
      </c>
      <c r="F48" s="309">
        <v>0</v>
      </c>
      <c r="G48" s="309">
        <v>0</v>
      </c>
      <c r="T48" s="4" t="s">
        <v>473</v>
      </c>
    </row>
    <row r="49" spans="1:20" x14ac:dyDescent="0.25">
      <c r="A49" s="76">
        <v>45518</v>
      </c>
      <c r="B49" s="76" t="s">
        <v>218</v>
      </c>
      <c r="C49" s="78" t="s">
        <v>55</v>
      </c>
      <c r="D49" s="326"/>
      <c r="E49" s="327">
        <f t="shared" si="1"/>
        <v>0</v>
      </c>
    </row>
    <row r="50" spans="1:20" x14ac:dyDescent="0.25">
      <c r="A50" s="76">
        <v>74982</v>
      </c>
      <c r="B50" s="76" t="s">
        <v>219</v>
      </c>
      <c r="C50" s="78" t="s">
        <v>55</v>
      </c>
      <c r="D50" s="326"/>
      <c r="E50" s="327">
        <f t="shared" si="1"/>
        <v>0</v>
      </c>
    </row>
    <row r="51" spans="1:20" x14ac:dyDescent="0.25">
      <c r="A51" s="78">
        <v>70920</v>
      </c>
      <c r="B51" s="76" t="s">
        <v>220</v>
      </c>
      <c r="C51" s="78" t="s">
        <v>55</v>
      </c>
      <c r="D51" s="326" t="s">
        <v>472</v>
      </c>
      <c r="E51" s="327">
        <f t="shared" si="1"/>
        <v>0</v>
      </c>
      <c r="F51" s="309">
        <v>0</v>
      </c>
      <c r="G51" s="309">
        <v>0</v>
      </c>
    </row>
    <row r="52" spans="1:20" x14ac:dyDescent="0.25">
      <c r="A52" s="78">
        <v>132723</v>
      </c>
      <c r="B52" s="78" t="s">
        <v>221</v>
      </c>
      <c r="C52" s="78" t="s">
        <v>55</v>
      </c>
      <c r="D52" s="326"/>
      <c r="E52" s="327">
        <f t="shared" si="1"/>
        <v>0</v>
      </c>
    </row>
    <row r="53" spans="1:20" x14ac:dyDescent="0.25">
      <c r="A53" s="76">
        <v>170012</v>
      </c>
      <c r="B53" s="76" t="s">
        <v>221</v>
      </c>
      <c r="C53" s="78" t="s">
        <v>55</v>
      </c>
      <c r="D53" s="326"/>
      <c r="E53" s="327">
        <f t="shared" si="1"/>
        <v>0</v>
      </c>
    </row>
    <row r="54" spans="1:20" x14ac:dyDescent="0.25">
      <c r="A54" s="78">
        <v>70435</v>
      </c>
      <c r="B54" s="76" t="s">
        <v>222</v>
      </c>
      <c r="C54" s="78" t="s">
        <v>55</v>
      </c>
      <c r="D54" s="326"/>
      <c r="E54" s="327">
        <f t="shared" si="1"/>
        <v>0</v>
      </c>
    </row>
    <row r="55" spans="1:20" x14ac:dyDescent="0.25">
      <c r="A55" s="76">
        <v>70263</v>
      </c>
      <c r="B55" s="76" t="s">
        <v>223</v>
      </c>
      <c r="C55" s="78" t="s">
        <v>55</v>
      </c>
      <c r="D55" s="326"/>
      <c r="E55" s="327">
        <f t="shared" si="1"/>
        <v>0</v>
      </c>
    </row>
    <row r="56" spans="1:20" x14ac:dyDescent="0.25">
      <c r="A56" s="76">
        <v>76053</v>
      </c>
      <c r="B56" s="76" t="s">
        <v>224</v>
      </c>
      <c r="C56" s="78" t="s">
        <v>55</v>
      </c>
      <c r="D56" s="326"/>
      <c r="E56" s="327">
        <f t="shared" si="1"/>
        <v>0</v>
      </c>
    </row>
    <row r="57" spans="1:20" x14ac:dyDescent="0.25">
      <c r="A57" s="76">
        <v>70959</v>
      </c>
      <c r="B57" s="76" t="s">
        <v>225</v>
      </c>
      <c r="C57" s="78" t="s">
        <v>55</v>
      </c>
      <c r="D57" s="326"/>
      <c r="E57" s="327">
        <f t="shared" si="1"/>
        <v>0</v>
      </c>
    </row>
    <row r="58" spans="1:20" x14ac:dyDescent="0.25">
      <c r="A58" s="76">
        <v>70958</v>
      </c>
      <c r="B58" s="76" t="s">
        <v>226</v>
      </c>
      <c r="C58" s="78" t="s">
        <v>55</v>
      </c>
      <c r="D58" s="326"/>
      <c r="E58" s="327">
        <f t="shared" si="1"/>
        <v>0</v>
      </c>
    </row>
    <row r="59" spans="1:20" x14ac:dyDescent="0.25">
      <c r="A59" s="76">
        <v>70941</v>
      </c>
      <c r="B59" s="76" t="s">
        <v>227</v>
      </c>
      <c r="C59" s="78" t="s">
        <v>55</v>
      </c>
      <c r="D59" s="326"/>
      <c r="E59" s="327">
        <f t="shared" si="1"/>
        <v>0</v>
      </c>
    </row>
    <row r="60" spans="1:20" x14ac:dyDescent="0.25">
      <c r="A60" s="76">
        <v>170011</v>
      </c>
      <c r="B60" s="76" t="s">
        <v>228</v>
      </c>
      <c r="C60" s="78" t="s">
        <v>55</v>
      </c>
      <c r="D60" s="326"/>
      <c r="E60" s="327">
        <f t="shared" si="1"/>
        <v>0</v>
      </c>
    </row>
    <row r="61" spans="1:20" x14ac:dyDescent="0.25">
      <c r="A61" s="76">
        <v>52387</v>
      </c>
      <c r="B61" s="76" t="s">
        <v>229</v>
      </c>
      <c r="C61" s="78" t="s">
        <v>55</v>
      </c>
      <c r="D61" s="326"/>
      <c r="E61" s="327">
        <f t="shared" si="1"/>
        <v>0</v>
      </c>
    </row>
    <row r="62" spans="1:20" x14ac:dyDescent="0.25">
      <c r="A62" s="76">
        <v>70010</v>
      </c>
      <c r="B62" s="76" t="s">
        <v>229</v>
      </c>
      <c r="C62" s="78" t="s">
        <v>55</v>
      </c>
      <c r="D62" s="326" t="s">
        <v>472</v>
      </c>
      <c r="E62" s="327">
        <f t="shared" si="1"/>
        <v>0</v>
      </c>
    </row>
    <row r="63" spans="1:20" s="309" customFormat="1" x14ac:dyDescent="0.25">
      <c r="A63" s="76">
        <v>70215</v>
      </c>
      <c r="B63" s="76" t="s">
        <v>229</v>
      </c>
      <c r="C63" s="78" t="s">
        <v>55</v>
      </c>
      <c r="D63" s="326"/>
      <c r="E63" s="327">
        <f t="shared" si="1"/>
        <v>0</v>
      </c>
      <c r="T63" s="4"/>
    </row>
    <row r="64" spans="1:20" s="309" customFormat="1" x14ac:dyDescent="0.25">
      <c r="A64" s="76">
        <v>70444</v>
      </c>
      <c r="B64" s="76" t="s">
        <v>229</v>
      </c>
      <c r="C64" s="78" t="s">
        <v>55</v>
      </c>
      <c r="D64" s="326"/>
      <c r="E64" s="327">
        <f t="shared" si="1"/>
        <v>0</v>
      </c>
      <c r="T64" s="4"/>
    </row>
    <row r="65" spans="1:20" s="309" customFormat="1" x14ac:dyDescent="0.25">
      <c r="A65" s="76">
        <v>70447</v>
      </c>
      <c r="B65" s="76" t="s">
        <v>229</v>
      </c>
      <c r="C65" s="78" t="s">
        <v>55</v>
      </c>
      <c r="D65" s="326"/>
      <c r="E65" s="327">
        <f t="shared" si="1"/>
        <v>0</v>
      </c>
      <c r="T65" s="4"/>
    </row>
    <row r="66" spans="1:20" s="309" customFormat="1" x14ac:dyDescent="0.25">
      <c r="A66" s="76">
        <v>70960</v>
      </c>
      <c r="B66" s="76" t="s">
        <v>229</v>
      </c>
      <c r="C66" s="78" t="s">
        <v>55</v>
      </c>
      <c r="D66" s="326"/>
      <c r="E66" s="327">
        <f t="shared" si="1"/>
        <v>0</v>
      </c>
      <c r="T66" s="4"/>
    </row>
    <row r="67" spans="1:20" s="309" customFormat="1" x14ac:dyDescent="0.25">
      <c r="A67" s="76">
        <v>70448</v>
      </c>
      <c r="B67" s="76" t="s">
        <v>230</v>
      </c>
      <c r="C67" s="78" t="s">
        <v>55</v>
      </c>
      <c r="D67" s="326"/>
      <c r="E67" s="327">
        <f t="shared" si="1"/>
        <v>0</v>
      </c>
      <c r="T67" s="4"/>
    </row>
    <row r="68" spans="1:20" s="309" customFormat="1" x14ac:dyDescent="0.25">
      <c r="A68" s="76">
        <v>70471</v>
      </c>
      <c r="B68" s="76" t="s">
        <v>231</v>
      </c>
      <c r="C68" s="78" t="s">
        <v>55</v>
      </c>
      <c r="D68" s="326"/>
      <c r="E68" s="327">
        <f t="shared" si="1"/>
        <v>0</v>
      </c>
      <c r="T68" s="4"/>
    </row>
    <row r="69" spans="1:20" s="309" customFormat="1" x14ac:dyDescent="0.25">
      <c r="A69" s="76">
        <v>70449</v>
      </c>
      <c r="B69" s="76" t="s">
        <v>232</v>
      </c>
      <c r="C69" s="78" t="s">
        <v>55</v>
      </c>
      <c r="D69" s="326"/>
      <c r="E69" s="327">
        <f t="shared" si="1"/>
        <v>0</v>
      </c>
      <c r="T69" s="4"/>
    </row>
    <row r="70" spans="1:20" s="309" customFormat="1" x14ac:dyDescent="0.25">
      <c r="A70" s="76">
        <v>70342</v>
      </c>
      <c r="B70" s="76" t="s">
        <v>233</v>
      </c>
      <c r="C70" s="78" t="s">
        <v>55</v>
      </c>
      <c r="D70" s="326"/>
      <c r="E70" s="327">
        <f t="shared" si="1"/>
        <v>0</v>
      </c>
      <c r="T70" s="4"/>
    </row>
    <row r="71" spans="1:20" s="309" customFormat="1" x14ac:dyDescent="0.25">
      <c r="A71" s="76">
        <v>70956</v>
      </c>
      <c r="B71" s="76" t="s">
        <v>234</v>
      </c>
      <c r="C71" s="78" t="s">
        <v>55</v>
      </c>
      <c r="D71" s="326" t="s">
        <v>472</v>
      </c>
      <c r="E71" s="327">
        <f t="shared" si="1"/>
        <v>0</v>
      </c>
      <c r="F71" s="309">
        <v>0</v>
      </c>
      <c r="G71" s="309">
        <v>0</v>
      </c>
      <c r="T71" s="4"/>
    </row>
    <row r="72" spans="1:20" s="309" customFormat="1" x14ac:dyDescent="0.25">
      <c r="A72" s="76">
        <v>76167</v>
      </c>
      <c r="B72" s="76" t="s">
        <v>235</v>
      </c>
      <c r="C72" s="78" t="s">
        <v>55</v>
      </c>
      <c r="D72" s="326"/>
      <c r="E72" s="327">
        <f t="shared" si="1"/>
        <v>0</v>
      </c>
      <c r="T72" s="4"/>
    </row>
    <row r="73" spans="1:20" s="309" customFormat="1" x14ac:dyDescent="0.25">
      <c r="A73" s="76">
        <v>170007</v>
      </c>
      <c r="B73" s="76" t="s">
        <v>236</v>
      </c>
      <c r="C73" s="78" t="s">
        <v>55</v>
      </c>
      <c r="D73" s="326"/>
      <c r="E73" s="327">
        <f t="shared" si="1"/>
        <v>0</v>
      </c>
      <c r="T73" s="4"/>
    </row>
    <row r="74" spans="1:20" s="309" customFormat="1" x14ac:dyDescent="0.25">
      <c r="A74" s="76">
        <v>170008</v>
      </c>
      <c r="B74" s="76" t="s">
        <v>237</v>
      </c>
      <c r="C74" s="78" t="s">
        <v>55</v>
      </c>
      <c r="D74" s="326" t="s">
        <v>472</v>
      </c>
      <c r="E74" s="327">
        <f t="shared" si="1"/>
        <v>0</v>
      </c>
      <c r="F74" s="309">
        <v>0</v>
      </c>
      <c r="G74" s="309">
        <v>0</v>
      </c>
      <c r="T74" s="4"/>
    </row>
    <row r="75" spans="1:20" s="309" customFormat="1" x14ac:dyDescent="0.25">
      <c r="A75" s="76">
        <v>70486</v>
      </c>
      <c r="B75" s="76" t="s">
        <v>238</v>
      </c>
      <c r="C75" s="78" t="s">
        <v>55</v>
      </c>
      <c r="D75" s="326"/>
      <c r="E75" s="327">
        <f t="shared" si="1"/>
        <v>0</v>
      </c>
      <c r="T75" s="4"/>
    </row>
    <row r="76" spans="1:20" s="309" customFormat="1" x14ac:dyDescent="0.25">
      <c r="A76" s="76">
        <v>70332</v>
      </c>
      <c r="B76" s="76" t="s">
        <v>239</v>
      </c>
      <c r="C76" s="78" t="s">
        <v>55</v>
      </c>
      <c r="D76" s="326"/>
      <c r="E76" s="327">
        <f t="shared" si="1"/>
        <v>0</v>
      </c>
      <c r="T76" s="4"/>
    </row>
    <row r="77" spans="1:20" s="309" customFormat="1" x14ac:dyDescent="0.25">
      <c r="A77" s="76">
        <v>70998</v>
      </c>
      <c r="B77" s="76" t="s">
        <v>240</v>
      </c>
      <c r="C77" s="78" t="s">
        <v>55</v>
      </c>
      <c r="D77" s="326"/>
      <c r="E77" s="327">
        <f t="shared" si="1"/>
        <v>0</v>
      </c>
      <c r="T77" s="4"/>
    </row>
    <row r="78" spans="1:20" s="309" customFormat="1" x14ac:dyDescent="0.25">
      <c r="A78" s="76">
        <v>70019</v>
      </c>
      <c r="B78" s="76" t="s">
        <v>241</v>
      </c>
      <c r="C78" s="78" t="s">
        <v>55</v>
      </c>
      <c r="D78" s="326"/>
      <c r="E78" s="327">
        <f t="shared" si="1"/>
        <v>0</v>
      </c>
      <c r="T78" s="4"/>
    </row>
    <row r="79" spans="1:20" s="309" customFormat="1" x14ac:dyDescent="0.25">
      <c r="A79" s="76">
        <v>70950</v>
      </c>
      <c r="B79" s="76" t="s">
        <v>242</v>
      </c>
      <c r="C79" s="78" t="s">
        <v>55</v>
      </c>
      <c r="D79" s="326" t="s">
        <v>472</v>
      </c>
      <c r="E79" s="327">
        <f t="shared" si="1"/>
        <v>0</v>
      </c>
      <c r="F79" s="309">
        <v>0</v>
      </c>
      <c r="G79" s="309">
        <v>0</v>
      </c>
      <c r="T79" s="4"/>
    </row>
    <row r="80" spans="1:20" s="309" customFormat="1" x14ac:dyDescent="0.25">
      <c r="A80" s="76">
        <v>74903</v>
      </c>
      <c r="B80" s="76" t="s">
        <v>245</v>
      </c>
      <c r="C80" s="78" t="s">
        <v>59</v>
      </c>
      <c r="D80" s="326" t="s">
        <v>472</v>
      </c>
      <c r="E80" s="327">
        <f t="shared" si="1"/>
        <v>0</v>
      </c>
      <c r="F80" s="309">
        <v>0</v>
      </c>
      <c r="G80" s="309">
        <v>0</v>
      </c>
      <c r="J80" s="309">
        <v>0</v>
      </c>
      <c r="K80" s="309">
        <v>0</v>
      </c>
      <c r="L80" s="309">
        <v>0</v>
      </c>
      <c r="M80" s="309">
        <v>0</v>
      </c>
      <c r="T80" s="4"/>
    </row>
    <row r="81" spans="1:20" s="309" customFormat="1" x14ac:dyDescent="0.25">
      <c r="A81" s="76">
        <v>70441</v>
      </c>
      <c r="B81" s="76" t="s">
        <v>246</v>
      </c>
      <c r="C81" s="78" t="s">
        <v>59</v>
      </c>
      <c r="D81" s="326" t="s">
        <v>472</v>
      </c>
      <c r="E81" s="327">
        <f t="shared" si="1"/>
        <v>0</v>
      </c>
      <c r="F81" s="309">
        <v>0</v>
      </c>
      <c r="G81" s="309">
        <v>0</v>
      </c>
      <c r="T81" s="4"/>
    </row>
    <row r="82" spans="1:20" s="309" customFormat="1" x14ac:dyDescent="0.25">
      <c r="A82" s="78">
        <v>74904</v>
      </c>
      <c r="B82" s="76" t="s">
        <v>247</v>
      </c>
      <c r="C82" s="78" t="s">
        <v>59</v>
      </c>
      <c r="D82" s="326" t="s">
        <v>472</v>
      </c>
      <c r="E82" s="327">
        <f t="shared" si="1"/>
        <v>0</v>
      </c>
      <c r="F82" s="309">
        <v>0</v>
      </c>
      <c r="G82" s="309">
        <v>0</v>
      </c>
      <c r="T82" s="4"/>
    </row>
    <row r="83" spans="1:20" s="309" customFormat="1" x14ac:dyDescent="0.25">
      <c r="A83" s="76">
        <v>70253</v>
      </c>
      <c r="B83" s="76" t="s">
        <v>248</v>
      </c>
      <c r="C83" s="78" t="s">
        <v>59</v>
      </c>
      <c r="D83" s="326" t="s">
        <v>472</v>
      </c>
      <c r="E83" s="327">
        <f t="shared" si="1"/>
        <v>-1269</v>
      </c>
      <c r="F83" s="309">
        <v>0</v>
      </c>
      <c r="G83" s="309">
        <v>-3211</v>
      </c>
      <c r="J83" s="309">
        <v>0</v>
      </c>
      <c r="K83" s="309">
        <v>1587</v>
      </c>
      <c r="N83" s="309">
        <v>0</v>
      </c>
      <c r="O83" s="309">
        <v>355</v>
      </c>
      <c r="T83" s="4"/>
    </row>
    <row r="84" spans="1:20" s="309" customFormat="1" x14ac:dyDescent="0.25">
      <c r="A84" s="78">
        <v>70201</v>
      </c>
      <c r="B84" s="76" t="s">
        <v>249</v>
      </c>
      <c r="C84" s="78" t="s">
        <v>59</v>
      </c>
      <c r="D84" s="326" t="s">
        <v>472</v>
      </c>
      <c r="E84" s="327">
        <f t="shared" si="1"/>
        <v>0</v>
      </c>
      <c r="F84" s="309">
        <v>0</v>
      </c>
      <c r="G84" s="309">
        <v>0</v>
      </c>
      <c r="T84" s="4"/>
    </row>
    <row r="85" spans="1:20" s="309" customFormat="1" x14ac:dyDescent="0.25">
      <c r="A85" s="76">
        <v>70337</v>
      </c>
      <c r="B85" s="76" t="s">
        <v>250</v>
      </c>
      <c r="C85" s="78" t="s">
        <v>59</v>
      </c>
      <c r="D85" s="326" t="s">
        <v>472</v>
      </c>
      <c r="E85" s="327">
        <f t="shared" si="1"/>
        <v>0</v>
      </c>
      <c r="F85" s="309">
        <v>0</v>
      </c>
      <c r="G85" s="309">
        <v>0</v>
      </c>
      <c r="J85" s="309">
        <v>0</v>
      </c>
      <c r="K85" s="309">
        <v>0</v>
      </c>
      <c r="N85" s="309">
        <v>0</v>
      </c>
      <c r="O85" s="309">
        <v>0</v>
      </c>
      <c r="T85" s="4"/>
    </row>
    <row r="86" spans="1:20" s="309" customFormat="1" x14ac:dyDescent="0.25">
      <c r="A86" s="76">
        <v>76075</v>
      </c>
      <c r="B86" s="76" t="s">
        <v>251</v>
      </c>
      <c r="C86" s="78" t="s">
        <v>59</v>
      </c>
      <c r="D86" s="326" t="s">
        <v>472</v>
      </c>
      <c r="E86" s="327">
        <f t="shared" si="1"/>
        <v>0</v>
      </c>
      <c r="F86" s="309">
        <v>0</v>
      </c>
      <c r="G86" s="309">
        <v>0</v>
      </c>
      <c r="J86" s="309">
        <v>0</v>
      </c>
      <c r="K86" s="309">
        <v>0</v>
      </c>
      <c r="L86" s="309">
        <v>0</v>
      </c>
      <c r="M86" s="309">
        <v>0</v>
      </c>
      <c r="T86" s="4"/>
    </row>
    <row r="87" spans="1:20" s="309" customFormat="1" x14ac:dyDescent="0.25">
      <c r="A87" s="78">
        <v>76232</v>
      </c>
      <c r="B87" s="78" t="s">
        <v>252</v>
      </c>
      <c r="C87" s="78" t="s">
        <v>59</v>
      </c>
      <c r="D87" s="326" t="s">
        <v>472</v>
      </c>
      <c r="E87" s="327">
        <f t="shared" ref="E87:E150" si="2">SUM(F87:Q87)</f>
        <v>0</v>
      </c>
      <c r="F87" s="309">
        <v>0</v>
      </c>
      <c r="G87" s="309">
        <v>0</v>
      </c>
      <c r="J87" s="309">
        <v>0</v>
      </c>
      <c r="K87" s="309">
        <v>0</v>
      </c>
      <c r="L87" s="309">
        <v>0</v>
      </c>
      <c r="M87" s="309">
        <v>0</v>
      </c>
      <c r="N87" s="309">
        <v>0</v>
      </c>
      <c r="O87" s="309">
        <v>0</v>
      </c>
      <c r="T87" s="4"/>
    </row>
    <row r="88" spans="1:20" s="309" customFormat="1" x14ac:dyDescent="0.25">
      <c r="A88" s="78">
        <v>76104</v>
      </c>
      <c r="B88" s="76" t="s">
        <v>253</v>
      </c>
      <c r="C88" s="78" t="s">
        <v>59</v>
      </c>
      <c r="D88" s="326" t="s">
        <v>472</v>
      </c>
      <c r="E88" s="327">
        <f t="shared" si="2"/>
        <v>0</v>
      </c>
      <c r="F88" s="309">
        <v>0</v>
      </c>
      <c r="G88" s="309">
        <v>0</v>
      </c>
      <c r="T88" s="4"/>
    </row>
    <row r="89" spans="1:20" s="309" customFormat="1" x14ac:dyDescent="0.25">
      <c r="A89" s="76">
        <v>76315</v>
      </c>
      <c r="B89" s="76" t="s">
        <v>254</v>
      </c>
      <c r="C89" s="78" t="s">
        <v>59</v>
      </c>
      <c r="D89" s="326" t="s">
        <v>472</v>
      </c>
      <c r="E89" s="327">
        <f t="shared" si="2"/>
        <v>73</v>
      </c>
      <c r="F89" s="309">
        <v>0</v>
      </c>
      <c r="G89" s="309">
        <v>73</v>
      </c>
      <c r="J89" s="309">
        <v>0</v>
      </c>
      <c r="K89" s="309">
        <v>0</v>
      </c>
      <c r="T89" s="4"/>
    </row>
    <row r="90" spans="1:20" s="309" customFormat="1" x14ac:dyDescent="0.25">
      <c r="A90" s="76">
        <v>76458</v>
      </c>
      <c r="B90" s="76" t="s">
        <v>255</v>
      </c>
      <c r="C90" s="78" t="s">
        <v>59</v>
      </c>
      <c r="D90" s="326" t="s">
        <v>472</v>
      </c>
      <c r="E90" s="327">
        <f t="shared" si="2"/>
        <v>0</v>
      </c>
      <c r="F90" s="309">
        <v>0</v>
      </c>
      <c r="G90" s="309">
        <v>0</v>
      </c>
      <c r="N90" s="309">
        <v>0</v>
      </c>
      <c r="O90" s="309">
        <v>0</v>
      </c>
      <c r="T90" s="4"/>
    </row>
    <row r="91" spans="1:20" s="309" customFormat="1" x14ac:dyDescent="0.25">
      <c r="A91" s="76">
        <v>70039</v>
      </c>
      <c r="B91" s="76" t="s">
        <v>256</v>
      </c>
      <c r="C91" s="78" t="s">
        <v>59</v>
      </c>
      <c r="D91" s="326" t="s">
        <v>472</v>
      </c>
      <c r="E91" s="327">
        <f t="shared" si="2"/>
        <v>0</v>
      </c>
      <c r="F91" s="309">
        <v>0</v>
      </c>
      <c r="G91" s="309">
        <v>0</v>
      </c>
      <c r="N91" s="309">
        <v>0</v>
      </c>
      <c r="O91" s="309">
        <v>0</v>
      </c>
      <c r="T91" s="4"/>
    </row>
    <row r="92" spans="1:20" s="309" customFormat="1" x14ac:dyDescent="0.25">
      <c r="A92" s="76">
        <v>70066</v>
      </c>
      <c r="B92" s="76" t="s">
        <v>256</v>
      </c>
      <c r="C92" s="78" t="s">
        <v>59</v>
      </c>
      <c r="D92" s="326" t="s">
        <v>472</v>
      </c>
      <c r="E92" s="327">
        <f t="shared" si="2"/>
        <v>0</v>
      </c>
      <c r="F92" s="309">
        <v>0</v>
      </c>
      <c r="G92" s="309">
        <v>0</v>
      </c>
      <c r="J92" s="309">
        <v>0</v>
      </c>
      <c r="K92" s="309">
        <v>0</v>
      </c>
      <c r="L92" s="309">
        <v>0</v>
      </c>
      <c r="M92" s="309">
        <v>0</v>
      </c>
      <c r="N92" s="309">
        <v>0</v>
      </c>
      <c r="O92" s="309">
        <v>0</v>
      </c>
      <c r="T92" s="4"/>
    </row>
    <row r="93" spans="1:20" s="309" customFormat="1" x14ac:dyDescent="0.25">
      <c r="A93" s="76">
        <v>70209</v>
      </c>
      <c r="B93" s="76" t="s">
        <v>256</v>
      </c>
      <c r="C93" s="78" t="s">
        <v>59</v>
      </c>
      <c r="D93" s="326" t="s">
        <v>472</v>
      </c>
      <c r="E93" s="327">
        <f t="shared" si="2"/>
        <v>0</v>
      </c>
      <c r="F93" s="309">
        <v>0</v>
      </c>
      <c r="G93" s="309">
        <v>0</v>
      </c>
      <c r="T93" s="4"/>
    </row>
    <row r="94" spans="1:20" s="309" customFormat="1" x14ac:dyDescent="0.25">
      <c r="A94" s="76">
        <v>76132</v>
      </c>
      <c r="B94" s="76" t="s">
        <v>257</v>
      </c>
      <c r="C94" s="78" t="s">
        <v>59</v>
      </c>
      <c r="D94" s="326" t="s">
        <v>472</v>
      </c>
      <c r="E94" s="327">
        <f t="shared" si="2"/>
        <v>0</v>
      </c>
      <c r="F94" s="309">
        <v>0</v>
      </c>
      <c r="G94" s="309">
        <v>0</v>
      </c>
      <c r="J94" s="309">
        <v>0</v>
      </c>
      <c r="K94" s="309">
        <v>0</v>
      </c>
      <c r="L94" s="309">
        <v>0</v>
      </c>
      <c r="M94" s="309">
        <v>0</v>
      </c>
      <c r="N94" s="309">
        <v>0</v>
      </c>
      <c r="O94" s="309">
        <v>0</v>
      </c>
      <c r="T94" s="4"/>
    </row>
    <row r="95" spans="1:20" s="309" customFormat="1" x14ac:dyDescent="0.25">
      <c r="A95" s="76">
        <v>70317</v>
      </c>
      <c r="B95" s="76" t="s">
        <v>258</v>
      </c>
      <c r="C95" s="78" t="s">
        <v>59</v>
      </c>
      <c r="D95" s="326" t="s">
        <v>472</v>
      </c>
      <c r="E95" s="327">
        <f t="shared" si="2"/>
        <v>-11198</v>
      </c>
      <c r="F95" s="309">
        <v>0</v>
      </c>
      <c r="G95" s="309">
        <v>-11198</v>
      </c>
      <c r="L95" s="309">
        <v>0</v>
      </c>
      <c r="M95" s="309">
        <v>0</v>
      </c>
      <c r="T95" s="4"/>
    </row>
    <row r="96" spans="1:20" s="309" customFormat="1" x14ac:dyDescent="0.25">
      <c r="A96" s="76">
        <v>70229</v>
      </c>
      <c r="B96" s="76" t="s">
        <v>259</v>
      </c>
      <c r="C96" s="78" t="s">
        <v>59</v>
      </c>
      <c r="D96" s="326" t="s">
        <v>472</v>
      </c>
      <c r="E96" s="327">
        <f t="shared" si="2"/>
        <v>0</v>
      </c>
      <c r="F96" s="309">
        <v>0</v>
      </c>
      <c r="G96" s="309">
        <v>0</v>
      </c>
      <c r="J96" s="309">
        <v>0</v>
      </c>
      <c r="K96" s="309">
        <v>0</v>
      </c>
      <c r="L96" s="309">
        <v>0</v>
      </c>
      <c r="M96" s="309">
        <v>0</v>
      </c>
      <c r="N96" s="309">
        <v>0</v>
      </c>
      <c r="O96" s="309">
        <v>0</v>
      </c>
      <c r="T96" s="4"/>
    </row>
    <row r="97" spans="1:20" s="309" customFormat="1" x14ac:dyDescent="0.25">
      <c r="A97" s="76">
        <v>76298</v>
      </c>
      <c r="B97" s="76" t="s">
        <v>260</v>
      </c>
      <c r="C97" s="78" t="s">
        <v>59</v>
      </c>
      <c r="D97" s="326" t="s">
        <v>472</v>
      </c>
      <c r="E97" s="327">
        <f t="shared" si="2"/>
        <v>0</v>
      </c>
      <c r="F97" s="309">
        <v>0</v>
      </c>
      <c r="G97" s="309">
        <v>0</v>
      </c>
      <c r="T97" s="4"/>
    </row>
    <row r="98" spans="1:20" s="309" customFormat="1" x14ac:dyDescent="0.25">
      <c r="A98" s="76">
        <v>71081</v>
      </c>
      <c r="B98" s="76" t="s">
        <v>261</v>
      </c>
      <c r="C98" s="78" t="s">
        <v>59</v>
      </c>
      <c r="D98" s="326" t="s">
        <v>472</v>
      </c>
      <c r="E98" s="327">
        <f t="shared" si="2"/>
        <v>0</v>
      </c>
      <c r="F98" s="309">
        <v>0</v>
      </c>
      <c r="G98" s="309">
        <v>0</v>
      </c>
      <c r="T98" s="4"/>
    </row>
    <row r="99" spans="1:20" s="309" customFormat="1" x14ac:dyDescent="0.25">
      <c r="A99" s="76">
        <v>74828</v>
      </c>
      <c r="B99" s="76" t="s">
        <v>262</v>
      </c>
      <c r="C99" s="78" t="s">
        <v>59</v>
      </c>
      <c r="D99" s="326" t="s">
        <v>472</v>
      </c>
      <c r="E99" s="327">
        <f t="shared" si="2"/>
        <v>0</v>
      </c>
      <c r="F99" s="309">
        <v>0</v>
      </c>
      <c r="G99" s="309">
        <v>0</v>
      </c>
      <c r="J99" s="309">
        <v>0</v>
      </c>
      <c r="K99" s="309">
        <v>0</v>
      </c>
      <c r="L99" s="309">
        <v>0</v>
      </c>
      <c r="M99" s="309">
        <v>0</v>
      </c>
      <c r="N99" s="309">
        <v>0</v>
      </c>
      <c r="O99" s="309">
        <v>0</v>
      </c>
      <c r="T99" s="4"/>
    </row>
    <row r="100" spans="1:20" s="309" customFormat="1" x14ac:dyDescent="0.25">
      <c r="A100" s="78">
        <v>76093</v>
      </c>
      <c r="B100" s="76" t="s">
        <v>263</v>
      </c>
      <c r="C100" s="78" t="s">
        <v>59</v>
      </c>
      <c r="D100" s="326" t="s">
        <v>472</v>
      </c>
      <c r="E100" s="327">
        <f t="shared" si="2"/>
        <v>0</v>
      </c>
      <c r="F100" s="309">
        <v>0</v>
      </c>
      <c r="G100" s="309">
        <v>0</v>
      </c>
      <c r="J100" s="309">
        <v>0</v>
      </c>
      <c r="K100" s="309">
        <v>0</v>
      </c>
      <c r="L100" s="309">
        <v>0</v>
      </c>
      <c r="M100" s="309">
        <v>0</v>
      </c>
      <c r="N100" s="309">
        <v>0</v>
      </c>
      <c r="O100" s="309">
        <v>0</v>
      </c>
      <c r="T100" s="4"/>
    </row>
    <row r="101" spans="1:20" s="309" customFormat="1" x14ac:dyDescent="0.25">
      <c r="A101" s="76">
        <v>76491</v>
      </c>
      <c r="B101" s="76" t="s">
        <v>264</v>
      </c>
      <c r="C101" s="78" t="s">
        <v>59</v>
      </c>
      <c r="D101" s="326" t="s">
        <v>472</v>
      </c>
      <c r="E101" s="327">
        <f t="shared" si="2"/>
        <v>-10</v>
      </c>
      <c r="F101" s="309">
        <v>0</v>
      </c>
      <c r="G101" s="309">
        <v>-7</v>
      </c>
      <c r="J101" s="309">
        <v>0</v>
      </c>
      <c r="K101" s="309">
        <v>0</v>
      </c>
      <c r="L101" s="309">
        <v>0</v>
      </c>
      <c r="M101" s="309">
        <v>-3</v>
      </c>
      <c r="N101" s="309">
        <v>0</v>
      </c>
      <c r="O101" s="309">
        <v>0</v>
      </c>
      <c r="T101" s="4"/>
    </row>
    <row r="102" spans="1:20" s="309" customFormat="1" x14ac:dyDescent="0.25">
      <c r="A102" s="76">
        <v>70451</v>
      </c>
      <c r="B102" s="76" t="s">
        <v>265</v>
      </c>
      <c r="C102" s="78" t="s">
        <v>59</v>
      </c>
      <c r="D102" s="326" t="s">
        <v>472</v>
      </c>
      <c r="E102" s="327">
        <f t="shared" si="2"/>
        <v>0</v>
      </c>
      <c r="F102" s="309">
        <v>0</v>
      </c>
      <c r="G102" s="309">
        <v>0</v>
      </c>
      <c r="T102" s="4"/>
    </row>
    <row r="103" spans="1:20" s="309" customFormat="1" x14ac:dyDescent="0.25">
      <c r="A103" s="76">
        <v>70016</v>
      </c>
      <c r="B103" s="76" t="s">
        <v>266</v>
      </c>
      <c r="C103" s="78" t="s">
        <v>59</v>
      </c>
      <c r="D103" s="326" t="s">
        <v>472</v>
      </c>
      <c r="E103" s="327">
        <f t="shared" si="2"/>
        <v>0</v>
      </c>
      <c r="F103" s="309">
        <v>0</v>
      </c>
      <c r="G103" s="309">
        <v>0</v>
      </c>
      <c r="T103" s="4"/>
    </row>
    <row r="104" spans="1:20" s="309" customFormat="1" x14ac:dyDescent="0.25">
      <c r="A104" s="76">
        <v>76570</v>
      </c>
      <c r="B104" s="76" t="s">
        <v>267</v>
      </c>
      <c r="C104" s="78" t="s">
        <v>59</v>
      </c>
      <c r="D104" s="326" t="s">
        <v>472</v>
      </c>
      <c r="E104" s="327">
        <f t="shared" si="2"/>
        <v>0</v>
      </c>
      <c r="F104" s="309">
        <v>0</v>
      </c>
      <c r="G104" s="309">
        <v>0</v>
      </c>
      <c r="T104" s="4"/>
    </row>
    <row r="105" spans="1:20" s="309" customFormat="1" x14ac:dyDescent="0.25">
      <c r="A105" s="76">
        <v>70450</v>
      </c>
      <c r="B105" s="76" t="s">
        <v>268</v>
      </c>
      <c r="C105" s="78" t="s">
        <v>59</v>
      </c>
      <c r="D105" s="326" t="s">
        <v>472</v>
      </c>
      <c r="E105" s="327">
        <f t="shared" si="2"/>
        <v>0</v>
      </c>
      <c r="F105" s="309">
        <v>0</v>
      </c>
      <c r="G105" s="309">
        <v>0</v>
      </c>
      <c r="N105" s="309">
        <v>0</v>
      </c>
      <c r="O105" s="309">
        <v>0</v>
      </c>
      <c r="T105" s="4"/>
    </row>
    <row r="106" spans="1:20" s="309" customFormat="1" x14ac:dyDescent="0.25">
      <c r="A106" s="76">
        <v>76625</v>
      </c>
      <c r="B106" s="76" t="s">
        <v>269</v>
      </c>
      <c r="C106" s="78" t="s">
        <v>59</v>
      </c>
      <c r="D106" s="326" t="s">
        <v>472</v>
      </c>
      <c r="E106" s="327">
        <f t="shared" si="2"/>
        <v>0</v>
      </c>
      <c r="F106" s="309">
        <v>0</v>
      </c>
      <c r="G106" s="309">
        <v>0</v>
      </c>
      <c r="J106" s="309">
        <v>0</v>
      </c>
      <c r="K106" s="309">
        <v>0</v>
      </c>
      <c r="L106" s="309">
        <v>0</v>
      </c>
      <c r="M106" s="309">
        <v>0</v>
      </c>
      <c r="N106" s="309">
        <v>0</v>
      </c>
      <c r="O106" s="309">
        <v>0</v>
      </c>
      <c r="T106" s="4"/>
    </row>
    <row r="107" spans="1:20" s="309" customFormat="1" x14ac:dyDescent="0.25">
      <c r="A107" s="76">
        <v>70046</v>
      </c>
      <c r="B107" s="76" t="s">
        <v>270</v>
      </c>
      <c r="C107" s="78" t="s">
        <v>59</v>
      </c>
      <c r="D107" s="326" t="s">
        <v>472</v>
      </c>
      <c r="E107" s="327">
        <f t="shared" si="2"/>
        <v>0</v>
      </c>
      <c r="F107" s="309">
        <v>0</v>
      </c>
      <c r="G107" s="309">
        <v>0</v>
      </c>
      <c r="L107" s="309">
        <v>0</v>
      </c>
      <c r="M107" s="309">
        <v>0</v>
      </c>
      <c r="T107" s="4"/>
    </row>
    <row r="108" spans="1:20" s="309" customFormat="1" x14ac:dyDescent="0.25">
      <c r="A108" s="76">
        <v>81606</v>
      </c>
      <c r="B108" s="76" t="s">
        <v>271</v>
      </c>
      <c r="C108" s="78" t="s">
        <v>59</v>
      </c>
      <c r="D108" s="326" t="s">
        <v>472</v>
      </c>
      <c r="E108" s="327">
        <f t="shared" si="2"/>
        <v>0</v>
      </c>
      <c r="F108" s="309">
        <v>0</v>
      </c>
      <c r="G108" s="309">
        <v>0</v>
      </c>
      <c r="T108" s="4"/>
    </row>
    <row r="109" spans="1:20" s="309" customFormat="1" x14ac:dyDescent="0.25">
      <c r="A109" s="76">
        <v>72002</v>
      </c>
      <c r="B109" s="76" t="s">
        <v>60</v>
      </c>
      <c r="C109" s="78" t="s">
        <v>36</v>
      </c>
      <c r="D109" s="326" t="s">
        <v>472</v>
      </c>
      <c r="E109" s="327">
        <f t="shared" si="2"/>
        <v>392343</v>
      </c>
      <c r="F109" s="309">
        <v>0</v>
      </c>
      <c r="G109" s="309">
        <v>375508</v>
      </c>
      <c r="J109" s="309">
        <v>0</v>
      </c>
      <c r="K109" s="309">
        <v>41174</v>
      </c>
      <c r="L109" s="309">
        <v>0</v>
      </c>
      <c r="M109" s="309">
        <v>-46332</v>
      </c>
      <c r="N109" s="309">
        <v>0</v>
      </c>
      <c r="O109" s="309">
        <v>21993</v>
      </c>
      <c r="T109" s="4"/>
    </row>
    <row r="110" spans="1:20" s="309" customFormat="1" x14ac:dyDescent="0.25">
      <c r="A110" s="76">
        <v>73448</v>
      </c>
      <c r="B110" s="76" t="s">
        <v>187</v>
      </c>
      <c r="C110" s="78" t="s">
        <v>36</v>
      </c>
      <c r="D110" s="326" t="s">
        <v>472</v>
      </c>
      <c r="E110" s="327">
        <f t="shared" si="2"/>
        <v>-4500065</v>
      </c>
      <c r="F110" s="309">
        <v>-2145429</v>
      </c>
      <c r="G110" s="309">
        <v>-695027</v>
      </c>
      <c r="J110" s="309">
        <v>133923</v>
      </c>
      <c r="K110" s="309">
        <v>-595505</v>
      </c>
      <c r="L110" s="309">
        <v>-348278</v>
      </c>
      <c r="M110" s="309">
        <v>-276339</v>
      </c>
      <c r="N110" s="309">
        <v>256383</v>
      </c>
      <c r="O110" s="309">
        <v>-829793</v>
      </c>
      <c r="T110" s="4"/>
    </row>
    <row r="111" spans="1:20" s="309" customFormat="1" x14ac:dyDescent="0.25">
      <c r="A111" s="76">
        <v>73518</v>
      </c>
      <c r="B111" s="76" t="s">
        <v>61</v>
      </c>
      <c r="C111" s="78" t="s">
        <v>36</v>
      </c>
      <c r="D111" s="326" t="s">
        <v>472</v>
      </c>
      <c r="E111" s="327">
        <f t="shared" si="2"/>
        <v>-26597</v>
      </c>
      <c r="F111" s="309">
        <v>0</v>
      </c>
      <c r="G111" s="309">
        <v>-201704</v>
      </c>
      <c r="J111" s="309">
        <v>0</v>
      </c>
      <c r="K111" s="309">
        <v>56539</v>
      </c>
      <c r="L111" s="309">
        <v>0</v>
      </c>
      <c r="M111" s="309">
        <v>73521</v>
      </c>
      <c r="N111" s="309">
        <v>0</v>
      </c>
      <c r="O111" s="309">
        <v>45047</v>
      </c>
      <c r="T111" s="4"/>
    </row>
    <row r="112" spans="1:20" s="309" customFormat="1" x14ac:dyDescent="0.25">
      <c r="A112" s="76">
        <v>73009</v>
      </c>
      <c r="B112" s="76" t="s">
        <v>62</v>
      </c>
      <c r="C112" s="78" t="s">
        <v>36</v>
      </c>
      <c r="D112" s="326" t="s">
        <v>472</v>
      </c>
      <c r="E112" s="327">
        <f t="shared" si="2"/>
        <v>-267832</v>
      </c>
      <c r="F112" s="313">
        <v>0</v>
      </c>
      <c r="G112" s="313">
        <v>-103861</v>
      </c>
      <c r="H112" s="313"/>
      <c r="I112" s="313"/>
      <c r="J112" s="313">
        <v>0</v>
      </c>
      <c r="K112" s="313">
        <v>-35502</v>
      </c>
      <c r="L112" s="313">
        <v>0</v>
      </c>
      <c r="M112" s="313">
        <v>-68353</v>
      </c>
      <c r="N112" s="313">
        <v>0</v>
      </c>
      <c r="O112" s="313">
        <v>-60116</v>
      </c>
      <c r="P112" s="313"/>
      <c r="Q112" s="313"/>
      <c r="T112" s="4"/>
    </row>
    <row r="113" spans="1:20" s="309" customFormat="1" x14ac:dyDescent="0.25">
      <c r="A113" s="328">
        <v>72046</v>
      </c>
      <c r="B113" s="328" t="s">
        <v>63</v>
      </c>
      <c r="C113" s="328" t="s">
        <v>36</v>
      </c>
      <c r="D113" s="329" t="s">
        <v>472</v>
      </c>
      <c r="E113" s="327">
        <f t="shared" si="2"/>
        <v>772473</v>
      </c>
      <c r="F113" s="309">
        <v>0</v>
      </c>
      <c r="G113" s="330">
        <v>623394</v>
      </c>
      <c r="H113" s="330"/>
      <c r="I113" s="330"/>
      <c r="J113" s="330">
        <v>0</v>
      </c>
      <c r="K113" s="330">
        <v>51723</v>
      </c>
      <c r="L113" s="330">
        <v>0</v>
      </c>
      <c r="M113" s="330">
        <v>29657</v>
      </c>
      <c r="N113" s="330">
        <v>0</v>
      </c>
      <c r="O113" s="330">
        <v>67699</v>
      </c>
      <c r="P113" s="330"/>
      <c r="Q113" s="330"/>
      <c r="T113" s="4"/>
    </row>
    <row r="114" spans="1:20" s="309" customFormat="1" x14ac:dyDescent="0.25">
      <c r="A114" s="328">
        <v>73922</v>
      </c>
      <c r="B114" s="328" t="s">
        <v>64</v>
      </c>
      <c r="C114" s="328" t="s">
        <v>36</v>
      </c>
      <c r="D114" s="329" t="s">
        <v>472</v>
      </c>
      <c r="E114" s="327">
        <f t="shared" si="2"/>
        <v>890503</v>
      </c>
      <c r="F114" s="309">
        <v>0</v>
      </c>
      <c r="G114" s="330">
        <v>488947</v>
      </c>
      <c r="H114" s="330"/>
      <c r="I114" s="330"/>
      <c r="J114" s="330">
        <v>0</v>
      </c>
      <c r="K114" s="330">
        <v>109284</v>
      </c>
      <c r="L114" s="330">
        <v>0</v>
      </c>
      <c r="M114" s="330">
        <v>192751</v>
      </c>
      <c r="N114" s="330">
        <v>0</v>
      </c>
      <c r="O114" s="330">
        <v>99521</v>
      </c>
      <c r="P114" s="330"/>
      <c r="Q114" s="330"/>
      <c r="T114" s="4"/>
    </row>
    <row r="115" spans="1:20" s="309" customFormat="1" x14ac:dyDescent="0.25">
      <c r="A115" s="76">
        <v>73035</v>
      </c>
      <c r="B115" s="76" t="s">
        <v>65</v>
      </c>
      <c r="C115" s="78" t="s">
        <v>36</v>
      </c>
      <c r="D115" s="326" t="s">
        <v>472</v>
      </c>
      <c r="E115" s="327">
        <f t="shared" si="2"/>
        <v>1709714</v>
      </c>
      <c r="F115" s="309">
        <v>956088</v>
      </c>
      <c r="G115" s="309">
        <v>-419674</v>
      </c>
      <c r="J115" s="309">
        <v>797174</v>
      </c>
      <c r="K115" s="309">
        <v>-97238</v>
      </c>
      <c r="L115" s="309">
        <v>214900</v>
      </c>
      <c r="M115" s="309">
        <v>-203354</v>
      </c>
      <c r="N115" s="309">
        <v>670903</v>
      </c>
      <c r="O115" s="309">
        <v>-209085</v>
      </c>
      <c r="T115" s="4"/>
    </row>
    <row r="116" spans="1:20" s="309" customFormat="1" x14ac:dyDescent="0.25">
      <c r="A116" s="76">
        <v>70438</v>
      </c>
      <c r="B116" s="76" t="s">
        <v>66</v>
      </c>
      <c r="C116" s="78" t="s">
        <v>36</v>
      </c>
      <c r="D116" s="326" t="s">
        <v>472</v>
      </c>
      <c r="E116" s="327">
        <f t="shared" si="2"/>
        <v>-58841</v>
      </c>
      <c r="F116" s="309">
        <v>0</v>
      </c>
      <c r="G116" s="309">
        <v>-39561</v>
      </c>
      <c r="J116" s="309">
        <v>0</v>
      </c>
      <c r="K116" s="309">
        <v>-17125</v>
      </c>
      <c r="L116" s="309">
        <v>0</v>
      </c>
      <c r="M116" s="309">
        <v>-12441</v>
      </c>
      <c r="N116" s="309">
        <v>0</v>
      </c>
      <c r="O116" s="309">
        <v>10286</v>
      </c>
      <c r="T116" s="4"/>
    </row>
    <row r="117" spans="1:20" s="309" customFormat="1" x14ac:dyDescent="0.25">
      <c r="A117" s="328">
        <v>72016</v>
      </c>
      <c r="B117" s="328" t="s">
        <v>67</v>
      </c>
      <c r="C117" s="328" t="s">
        <v>36</v>
      </c>
      <c r="D117" s="329" t="s">
        <v>472</v>
      </c>
      <c r="E117" s="327">
        <f t="shared" si="2"/>
        <v>20441103</v>
      </c>
      <c r="F117" s="330">
        <f>6282201</f>
        <v>6282201</v>
      </c>
      <c r="G117" s="330">
        <f>8140517</f>
        <v>8140517</v>
      </c>
      <c r="H117" s="330"/>
      <c r="I117" s="330"/>
      <c r="J117" s="330">
        <f>506016</f>
        <v>506016</v>
      </c>
      <c r="K117" s="330">
        <f>881000</f>
        <v>881000</v>
      </c>
      <c r="L117" s="330">
        <f>974470</f>
        <v>974470</v>
      </c>
      <c r="M117" s="330">
        <f>1699532</f>
        <v>1699532</v>
      </c>
      <c r="N117" s="330">
        <f>600219</f>
        <v>600219</v>
      </c>
      <c r="O117" s="330">
        <f>1357148</f>
        <v>1357148</v>
      </c>
      <c r="P117" s="331"/>
      <c r="Q117" s="331"/>
      <c r="T117" s="4"/>
    </row>
    <row r="118" spans="1:20" s="309" customFormat="1" x14ac:dyDescent="0.25">
      <c r="A118" s="328">
        <v>73010</v>
      </c>
      <c r="B118" s="328" t="s">
        <v>68</v>
      </c>
      <c r="C118" s="328" t="s">
        <v>36</v>
      </c>
      <c r="D118" s="329" t="s">
        <v>472</v>
      </c>
      <c r="E118" s="327">
        <f t="shared" si="2"/>
        <v>-206410</v>
      </c>
      <c r="F118" s="309">
        <v>0</v>
      </c>
      <c r="G118" s="330">
        <v>-82700</v>
      </c>
      <c r="H118" s="330"/>
      <c r="I118" s="330"/>
      <c r="J118" s="330">
        <v>0</v>
      </c>
      <c r="K118" s="330">
        <v>-5820</v>
      </c>
      <c r="L118" s="330">
        <v>0</v>
      </c>
      <c r="M118" s="330">
        <v>-2597</v>
      </c>
      <c r="N118" s="330">
        <v>0</v>
      </c>
      <c r="O118" s="330">
        <v>-115293</v>
      </c>
      <c r="P118" s="330"/>
      <c r="Q118" s="330"/>
      <c r="T118" s="4"/>
    </row>
    <row r="119" spans="1:20" s="309" customFormat="1" x14ac:dyDescent="0.25">
      <c r="A119" s="76">
        <v>72047</v>
      </c>
      <c r="B119" s="76" t="s">
        <v>69</v>
      </c>
      <c r="C119" s="78" t="s">
        <v>36</v>
      </c>
      <c r="D119" s="326" t="s">
        <v>472</v>
      </c>
      <c r="E119" s="327">
        <f t="shared" si="2"/>
        <v>-953295</v>
      </c>
      <c r="F119" s="313">
        <v>0</v>
      </c>
      <c r="G119" s="313">
        <v>-532774</v>
      </c>
      <c r="H119" s="313"/>
      <c r="I119" s="313"/>
      <c r="J119" s="313">
        <v>0</v>
      </c>
      <c r="K119" s="313">
        <v>-90167</v>
      </c>
      <c r="L119" s="313">
        <v>0</v>
      </c>
      <c r="M119" s="313">
        <v>-216136</v>
      </c>
      <c r="N119" s="313">
        <v>0</v>
      </c>
      <c r="O119" s="313">
        <v>-114218</v>
      </c>
      <c r="P119" s="6"/>
      <c r="Q119" s="6"/>
      <c r="R119" s="313"/>
      <c r="S119" s="313"/>
      <c r="T119" s="4"/>
    </row>
    <row r="120" spans="1:20" s="309" customFormat="1" x14ac:dyDescent="0.25">
      <c r="A120" s="76">
        <v>76379</v>
      </c>
      <c r="B120" s="76" t="s">
        <v>70</v>
      </c>
      <c r="C120" s="78" t="s">
        <v>36</v>
      </c>
      <c r="D120" s="326" t="s">
        <v>472</v>
      </c>
      <c r="E120" s="327">
        <f t="shared" si="2"/>
        <v>403762</v>
      </c>
      <c r="F120" s="309">
        <v>425788</v>
      </c>
      <c r="G120" s="309">
        <v>-53520</v>
      </c>
      <c r="J120" s="309">
        <v>13007</v>
      </c>
      <c r="K120" s="309">
        <v>-91332</v>
      </c>
      <c r="L120" s="309">
        <v>216140</v>
      </c>
      <c r="M120" s="309">
        <v>-91167</v>
      </c>
      <c r="N120" s="309">
        <v>75289</v>
      </c>
      <c r="O120" s="309">
        <v>-90443</v>
      </c>
      <c r="T120" s="4"/>
    </row>
    <row r="121" spans="1:20" s="309" customFormat="1" x14ac:dyDescent="0.25">
      <c r="A121" s="328">
        <v>72037</v>
      </c>
      <c r="B121" s="328" t="s">
        <v>71</v>
      </c>
      <c r="C121" s="328" t="s">
        <v>36</v>
      </c>
      <c r="D121" s="329" t="s">
        <v>472</v>
      </c>
      <c r="E121" s="327">
        <f t="shared" si="2"/>
        <v>-1958671</v>
      </c>
      <c r="F121" s="309">
        <v>0</v>
      </c>
      <c r="G121" s="330">
        <v>-964371</v>
      </c>
      <c r="H121" s="330"/>
      <c r="I121" s="330"/>
      <c r="J121" s="330">
        <v>0</v>
      </c>
      <c r="K121" s="330">
        <v>-362972</v>
      </c>
      <c r="L121" s="330">
        <v>0</v>
      </c>
      <c r="M121" s="330">
        <v>-304827</v>
      </c>
      <c r="N121" s="330">
        <v>0</v>
      </c>
      <c r="O121" s="330">
        <v>-326501</v>
      </c>
      <c r="P121" s="330"/>
      <c r="Q121" s="330"/>
      <c r="T121" s="4"/>
    </row>
    <row r="122" spans="1:20" s="309" customFormat="1" x14ac:dyDescent="0.25">
      <c r="A122" s="328">
        <v>73771</v>
      </c>
      <c r="B122" s="328" t="s">
        <v>72</v>
      </c>
      <c r="C122" s="328" t="s">
        <v>36</v>
      </c>
      <c r="D122" s="329" t="s">
        <v>472</v>
      </c>
      <c r="E122" s="327">
        <f t="shared" si="2"/>
        <v>-11471197</v>
      </c>
      <c r="F122" s="309">
        <v>0</v>
      </c>
      <c r="G122" s="330">
        <v>-5437921</v>
      </c>
      <c r="H122" s="330"/>
      <c r="I122" s="330"/>
      <c r="J122" s="330">
        <v>0</v>
      </c>
      <c r="K122" s="330">
        <v>-1471056</v>
      </c>
      <c r="L122" s="330">
        <v>0</v>
      </c>
      <c r="M122" s="330">
        <v>-3029030</v>
      </c>
      <c r="N122" s="330">
        <v>0</v>
      </c>
      <c r="O122" s="330">
        <v>-1533190</v>
      </c>
      <c r="P122" s="330"/>
      <c r="Q122" s="330"/>
      <c r="T122" s="4"/>
    </row>
    <row r="123" spans="1:20" s="309" customFormat="1" x14ac:dyDescent="0.25">
      <c r="A123" s="328">
        <v>72042</v>
      </c>
      <c r="B123" s="328" t="s">
        <v>73</v>
      </c>
      <c r="C123" s="328" t="s">
        <v>36</v>
      </c>
      <c r="D123" s="329" t="s">
        <v>472</v>
      </c>
      <c r="E123" s="327">
        <f t="shared" si="2"/>
        <v>190301</v>
      </c>
      <c r="F123" s="309">
        <v>0</v>
      </c>
      <c r="G123" s="330">
        <v>254962</v>
      </c>
      <c r="H123" s="330"/>
      <c r="I123" s="330"/>
      <c r="J123" s="330">
        <v>0</v>
      </c>
      <c r="K123" s="330">
        <v>16256</v>
      </c>
      <c r="L123" s="330">
        <v>0</v>
      </c>
      <c r="M123" s="330">
        <v>-86610</v>
      </c>
      <c r="N123" s="330">
        <v>0</v>
      </c>
      <c r="O123" s="330">
        <v>5693</v>
      </c>
      <c r="P123" s="330"/>
      <c r="Q123" s="330"/>
      <c r="T123" s="4"/>
    </row>
    <row r="124" spans="1:20" s="309" customFormat="1" x14ac:dyDescent="0.25">
      <c r="A124" s="328">
        <v>76565</v>
      </c>
      <c r="B124" s="328" t="s">
        <v>74</v>
      </c>
      <c r="C124" s="328" t="s">
        <v>36</v>
      </c>
      <c r="D124" s="329" t="s">
        <v>472</v>
      </c>
      <c r="E124" s="327">
        <f t="shared" si="2"/>
        <v>-3598402</v>
      </c>
      <c r="F124" s="309">
        <v>0</v>
      </c>
      <c r="G124" s="330">
        <v>-943295</v>
      </c>
      <c r="H124" s="330">
        <v>0</v>
      </c>
      <c r="I124" s="330">
        <v>-7510</v>
      </c>
      <c r="J124" s="330">
        <v>0</v>
      </c>
      <c r="K124" s="330">
        <v>-638983</v>
      </c>
      <c r="L124" s="330">
        <v>0</v>
      </c>
      <c r="M124" s="330">
        <v>-884424</v>
      </c>
      <c r="N124" s="330">
        <v>0</v>
      </c>
      <c r="O124" s="330">
        <v>-1116972</v>
      </c>
      <c r="P124" s="330">
        <v>0</v>
      </c>
      <c r="Q124" s="330">
        <v>-7218</v>
      </c>
      <c r="T124" s="4"/>
    </row>
    <row r="125" spans="1:20" s="309" customFormat="1" x14ac:dyDescent="0.25">
      <c r="A125" s="76">
        <v>73278</v>
      </c>
      <c r="B125" s="76" t="s">
        <v>75</v>
      </c>
      <c r="C125" s="78" t="s">
        <v>36</v>
      </c>
      <c r="D125" s="326" t="s">
        <v>472</v>
      </c>
      <c r="E125" s="327">
        <f t="shared" si="2"/>
        <v>-141521</v>
      </c>
      <c r="F125" s="309">
        <v>0</v>
      </c>
      <c r="G125" s="309">
        <v>-66132</v>
      </c>
      <c r="J125" s="309">
        <v>0</v>
      </c>
      <c r="K125" s="309">
        <v>-19160</v>
      </c>
      <c r="L125" s="309">
        <v>0</v>
      </c>
      <c r="M125" s="309">
        <v>-39256</v>
      </c>
      <c r="N125" s="309">
        <v>0</v>
      </c>
      <c r="O125" s="309">
        <v>-16973</v>
      </c>
      <c r="T125" s="4"/>
    </row>
    <row r="126" spans="1:20" s="309" customFormat="1" x14ac:dyDescent="0.25">
      <c r="A126" s="76">
        <v>74757</v>
      </c>
      <c r="B126" s="76" t="s">
        <v>76</v>
      </c>
      <c r="C126" s="78" t="s">
        <v>36</v>
      </c>
      <c r="D126" s="326" t="s">
        <v>472</v>
      </c>
      <c r="E126" s="327">
        <f t="shared" si="2"/>
        <v>-1375121</v>
      </c>
      <c r="F126" s="309">
        <v>0</v>
      </c>
      <c r="G126" s="309">
        <v>-978476</v>
      </c>
      <c r="J126" s="309">
        <v>0</v>
      </c>
      <c r="K126" s="309">
        <v>-127731</v>
      </c>
      <c r="L126" s="309">
        <v>156542</v>
      </c>
      <c r="M126" s="309">
        <v>-168220</v>
      </c>
      <c r="N126" s="309">
        <v>0</v>
      </c>
      <c r="O126" s="309">
        <v>-257236</v>
      </c>
      <c r="T126" s="4"/>
    </row>
    <row r="127" spans="1:20" s="309" customFormat="1" x14ac:dyDescent="0.25">
      <c r="A127" s="328">
        <v>73456</v>
      </c>
      <c r="B127" s="328" t="s">
        <v>77</v>
      </c>
      <c r="C127" s="328" t="s">
        <v>36</v>
      </c>
      <c r="D127" s="329" t="s">
        <v>472</v>
      </c>
      <c r="E127" s="327">
        <f t="shared" si="2"/>
        <v>-305455</v>
      </c>
      <c r="F127" s="309">
        <v>0</v>
      </c>
      <c r="G127" s="309">
        <v>-177017</v>
      </c>
      <c r="J127" s="309">
        <v>0</v>
      </c>
      <c r="K127" s="309">
        <v>-28704</v>
      </c>
      <c r="L127" s="309">
        <v>0</v>
      </c>
      <c r="M127" s="309">
        <v>-66534</v>
      </c>
      <c r="N127" s="309">
        <v>0</v>
      </c>
      <c r="O127" s="309">
        <v>-33200</v>
      </c>
      <c r="T127" s="4"/>
    </row>
    <row r="128" spans="1:20" s="309" customFormat="1" x14ac:dyDescent="0.25">
      <c r="A128" s="76">
        <v>74437</v>
      </c>
      <c r="B128" s="76" t="s">
        <v>78</v>
      </c>
      <c r="C128" s="78" t="s">
        <v>38</v>
      </c>
      <c r="D128" s="326" t="s">
        <v>472</v>
      </c>
      <c r="E128" s="327">
        <f t="shared" si="2"/>
        <v>-188783</v>
      </c>
      <c r="F128" s="309">
        <v>0</v>
      </c>
      <c r="G128" s="309">
        <v>-6722</v>
      </c>
      <c r="J128" s="309">
        <v>0</v>
      </c>
      <c r="K128" s="309">
        <v>5629</v>
      </c>
      <c r="L128" s="309">
        <v>0</v>
      </c>
      <c r="M128" s="309">
        <v>-151758</v>
      </c>
      <c r="N128" s="309">
        <v>0</v>
      </c>
      <c r="O128" s="309">
        <v>-35932</v>
      </c>
      <c r="T128" s="4"/>
    </row>
    <row r="129" spans="1:20" s="309" customFormat="1" x14ac:dyDescent="0.25">
      <c r="A129" s="328">
        <v>170014</v>
      </c>
      <c r="B129" s="328" t="s">
        <v>79</v>
      </c>
      <c r="C129" s="328" t="s">
        <v>38</v>
      </c>
      <c r="D129" s="329" t="s">
        <v>472</v>
      </c>
      <c r="E129" s="327">
        <f t="shared" si="2"/>
        <v>-20871</v>
      </c>
      <c r="F129" s="309">
        <v>0</v>
      </c>
      <c r="G129" s="330">
        <v>-16948</v>
      </c>
      <c r="H129" s="330"/>
      <c r="I129" s="330"/>
      <c r="J129" s="330">
        <v>0</v>
      </c>
      <c r="K129" s="330">
        <v>-1806</v>
      </c>
      <c r="L129" s="330">
        <v>0</v>
      </c>
      <c r="M129" s="330">
        <v>-1183</v>
      </c>
      <c r="N129" s="330">
        <v>0</v>
      </c>
      <c r="O129" s="330">
        <v>-934</v>
      </c>
      <c r="P129" s="330"/>
      <c r="Q129" s="330"/>
      <c r="T129" s="4"/>
    </row>
    <row r="130" spans="1:20" s="309" customFormat="1" x14ac:dyDescent="0.25">
      <c r="A130" s="76">
        <v>70051</v>
      </c>
      <c r="B130" s="76" t="s">
        <v>80</v>
      </c>
      <c r="C130" s="78" t="s">
        <v>40</v>
      </c>
      <c r="D130" s="326" t="s">
        <v>472</v>
      </c>
      <c r="E130" s="327">
        <f t="shared" si="2"/>
        <v>84126</v>
      </c>
      <c r="F130" s="309">
        <v>0</v>
      </c>
      <c r="G130" s="309">
        <v>84126</v>
      </c>
      <c r="J130" s="309">
        <v>0</v>
      </c>
      <c r="K130" s="309">
        <v>0</v>
      </c>
      <c r="T130" s="4"/>
    </row>
    <row r="131" spans="1:20" s="309" customFormat="1" x14ac:dyDescent="0.25">
      <c r="A131" s="76">
        <v>70423</v>
      </c>
      <c r="B131" s="76" t="s">
        <v>81</v>
      </c>
      <c r="C131" s="78" t="s">
        <v>40</v>
      </c>
      <c r="D131" s="326"/>
      <c r="E131" s="327">
        <f t="shared" si="2"/>
        <v>0</v>
      </c>
      <c r="T131" s="4"/>
    </row>
    <row r="132" spans="1:20" s="309" customFormat="1" x14ac:dyDescent="0.25">
      <c r="A132" s="76">
        <v>170001</v>
      </c>
      <c r="B132" s="76" t="s">
        <v>82</v>
      </c>
      <c r="C132" s="78" t="s">
        <v>40</v>
      </c>
      <c r="D132" s="326" t="s">
        <v>472</v>
      </c>
      <c r="E132" s="327">
        <f t="shared" si="2"/>
        <v>26861</v>
      </c>
      <c r="F132" s="309">
        <v>0</v>
      </c>
      <c r="G132" s="309">
        <v>10752</v>
      </c>
      <c r="J132" s="309">
        <v>0</v>
      </c>
      <c r="K132" s="309">
        <v>1445</v>
      </c>
      <c r="L132" s="309">
        <v>0</v>
      </c>
      <c r="M132" s="309">
        <v>12046</v>
      </c>
      <c r="N132" s="309">
        <v>0</v>
      </c>
      <c r="O132" s="309">
        <v>2618</v>
      </c>
      <c r="T132" s="4"/>
    </row>
    <row r="133" spans="1:20" s="309" customFormat="1" x14ac:dyDescent="0.25">
      <c r="A133" s="76">
        <v>170002</v>
      </c>
      <c r="B133" s="76" t="s">
        <v>83</v>
      </c>
      <c r="C133" s="78" t="s">
        <v>40</v>
      </c>
      <c r="D133" s="326" t="s">
        <v>472</v>
      </c>
      <c r="E133" s="327">
        <f t="shared" si="2"/>
        <v>-31908</v>
      </c>
      <c r="F133" s="309">
        <v>0</v>
      </c>
      <c r="G133" s="309">
        <v>-17655</v>
      </c>
      <c r="J133" s="309">
        <v>0</v>
      </c>
      <c r="K133" s="309">
        <v>337</v>
      </c>
      <c r="L133" s="309">
        <v>0</v>
      </c>
      <c r="M133" s="309">
        <v>-8994</v>
      </c>
      <c r="N133" s="309">
        <v>0</v>
      </c>
      <c r="O133" s="309">
        <v>-5596</v>
      </c>
      <c r="T133" s="4"/>
    </row>
    <row r="134" spans="1:20" s="309" customFormat="1" x14ac:dyDescent="0.25">
      <c r="A134" s="76">
        <v>70231</v>
      </c>
      <c r="B134" s="76" t="s">
        <v>84</v>
      </c>
      <c r="C134" s="78" t="s">
        <v>40</v>
      </c>
      <c r="D134" s="326" t="s">
        <v>472</v>
      </c>
      <c r="E134" s="327">
        <f t="shared" si="2"/>
        <v>-35958</v>
      </c>
      <c r="F134" s="309">
        <v>0</v>
      </c>
      <c r="G134" s="309">
        <v>-25349</v>
      </c>
      <c r="J134" s="309">
        <v>0</v>
      </c>
      <c r="K134" s="309">
        <v>-11481</v>
      </c>
      <c r="L134" s="309">
        <v>0</v>
      </c>
      <c r="M134" s="309">
        <v>2245</v>
      </c>
      <c r="N134" s="309">
        <v>0</v>
      </c>
      <c r="O134" s="309">
        <v>-1373</v>
      </c>
      <c r="T134" s="4"/>
    </row>
    <row r="135" spans="1:20" s="309" customFormat="1" x14ac:dyDescent="0.25">
      <c r="A135" s="76">
        <v>70446</v>
      </c>
      <c r="B135" s="76" t="s">
        <v>85</v>
      </c>
      <c r="C135" s="78" t="s">
        <v>40</v>
      </c>
      <c r="D135" s="326" t="s">
        <v>472</v>
      </c>
      <c r="E135" s="327">
        <f t="shared" si="2"/>
        <v>1127</v>
      </c>
      <c r="F135" s="309">
        <v>0</v>
      </c>
      <c r="G135" s="309">
        <v>1103</v>
      </c>
      <c r="L135" s="309">
        <v>0</v>
      </c>
      <c r="M135" s="309">
        <v>24</v>
      </c>
      <c r="T135" s="4"/>
    </row>
    <row r="136" spans="1:20" s="309" customFormat="1" x14ac:dyDescent="0.25">
      <c r="A136" s="76">
        <v>76289</v>
      </c>
      <c r="B136" s="76" t="s">
        <v>86</v>
      </c>
      <c r="C136" s="78" t="s">
        <v>40</v>
      </c>
      <c r="D136" s="326" t="s">
        <v>472</v>
      </c>
      <c r="E136" s="327">
        <f t="shared" si="2"/>
        <v>0</v>
      </c>
      <c r="F136" s="309">
        <v>0</v>
      </c>
      <c r="G136" s="309">
        <v>0</v>
      </c>
      <c r="J136" s="309">
        <v>0</v>
      </c>
      <c r="K136" s="309">
        <v>0</v>
      </c>
      <c r="L136" s="309">
        <v>0</v>
      </c>
      <c r="M136" s="309">
        <v>0</v>
      </c>
      <c r="N136" s="309">
        <v>0</v>
      </c>
      <c r="O136" s="309">
        <v>0</v>
      </c>
      <c r="T136" s="4"/>
    </row>
    <row r="137" spans="1:20" s="309" customFormat="1" x14ac:dyDescent="0.25">
      <c r="A137" s="76">
        <v>70309</v>
      </c>
      <c r="B137" s="76" t="s">
        <v>87</v>
      </c>
      <c r="C137" s="78" t="s">
        <v>40</v>
      </c>
      <c r="D137" s="326" t="s">
        <v>472</v>
      </c>
      <c r="E137" s="327">
        <f t="shared" si="2"/>
        <v>4590</v>
      </c>
      <c r="F137" s="309">
        <v>0</v>
      </c>
      <c r="G137" s="309">
        <v>1625</v>
      </c>
      <c r="J137" s="309">
        <v>0</v>
      </c>
      <c r="K137" s="309">
        <v>1564</v>
      </c>
      <c r="L137" s="309">
        <v>0</v>
      </c>
      <c r="M137" s="309">
        <v>254</v>
      </c>
      <c r="N137" s="309">
        <v>0</v>
      </c>
      <c r="O137" s="309">
        <v>1147</v>
      </c>
      <c r="T137" s="4"/>
    </row>
    <row r="138" spans="1:20" s="309" customFormat="1" x14ac:dyDescent="0.25">
      <c r="A138" s="76">
        <v>71082</v>
      </c>
      <c r="B138" s="76" t="s">
        <v>88</v>
      </c>
      <c r="C138" s="78" t="s">
        <v>40</v>
      </c>
      <c r="D138" s="326" t="s">
        <v>472</v>
      </c>
      <c r="E138" s="327">
        <f t="shared" si="2"/>
        <v>0</v>
      </c>
      <c r="F138" s="309">
        <v>0</v>
      </c>
      <c r="G138" s="309">
        <v>0</v>
      </c>
      <c r="L138" s="309">
        <v>0</v>
      </c>
      <c r="M138" s="309">
        <v>0</v>
      </c>
      <c r="N138" s="309">
        <v>0</v>
      </c>
      <c r="O138" s="309">
        <v>0</v>
      </c>
      <c r="T138" s="4"/>
    </row>
    <row r="139" spans="1:20" s="309" customFormat="1" x14ac:dyDescent="0.25">
      <c r="A139" s="76">
        <v>70338</v>
      </c>
      <c r="B139" s="76" t="s">
        <v>89</v>
      </c>
      <c r="C139" s="78" t="s">
        <v>40</v>
      </c>
      <c r="D139" s="326" t="s">
        <v>472</v>
      </c>
      <c r="E139" s="327">
        <f t="shared" si="2"/>
        <v>-664</v>
      </c>
      <c r="F139" s="309">
        <v>0</v>
      </c>
      <c r="G139" s="309">
        <v>-843</v>
      </c>
      <c r="J139" s="309">
        <v>0</v>
      </c>
      <c r="K139" s="309">
        <v>83</v>
      </c>
      <c r="L139" s="309">
        <v>0</v>
      </c>
      <c r="M139" s="309">
        <v>-122</v>
      </c>
      <c r="N139" s="309">
        <v>0</v>
      </c>
      <c r="O139" s="309">
        <v>218</v>
      </c>
      <c r="T139" s="4"/>
    </row>
    <row r="140" spans="1:20" s="309" customFormat="1" x14ac:dyDescent="0.25">
      <c r="A140" s="76">
        <v>70425</v>
      </c>
      <c r="B140" s="76" t="s">
        <v>90</v>
      </c>
      <c r="C140" s="78" t="s">
        <v>40</v>
      </c>
      <c r="D140" s="326" t="s">
        <v>472</v>
      </c>
      <c r="E140" s="327">
        <f t="shared" si="2"/>
        <v>0</v>
      </c>
      <c r="F140" s="309">
        <v>0</v>
      </c>
      <c r="G140" s="309">
        <v>0</v>
      </c>
      <c r="J140" s="309">
        <v>0</v>
      </c>
      <c r="K140" s="309">
        <v>0</v>
      </c>
      <c r="L140" s="309">
        <v>0</v>
      </c>
      <c r="M140" s="309">
        <v>0</v>
      </c>
      <c r="N140" s="309">
        <v>0</v>
      </c>
      <c r="O140" s="309">
        <v>0</v>
      </c>
      <c r="T140" s="4"/>
    </row>
    <row r="141" spans="1:20" s="309" customFormat="1" x14ac:dyDescent="0.25">
      <c r="A141" s="76">
        <v>70303</v>
      </c>
      <c r="B141" s="76" t="s">
        <v>91</v>
      </c>
      <c r="C141" s="78" t="s">
        <v>40</v>
      </c>
      <c r="D141" s="326" t="s">
        <v>472</v>
      </c>
      <c r="E141" s="327">
        <f t="shared" si="2"/>
        <v>2745</v>
      </c>
      <c r="F141" s="309">
        <v>0</v>
      </c>
      <c r="G141" s="309">
        <v>1875</v>
      </c>
      <c r="J141" s="309">
        <v>0</v>
      </c>
      <c r="K141" s="309">
        <v>728</v>
      </c>
      <c r="L141" s="309">
        <v>0</v>
      </c>
      <c r="M141" s="309">
        <v>296</v>
      </c>
      <c r="N141" s="309">
        <v>0</v>
      </c>
      <c r="O141" s="309">
        <v>-154</v>
      </c>
      <c r="T141" s="4"/>
    </row>
    <row r="142" spans="1:20" s="309" customFormat="1" x14ac:dyDescent="0.25">
      <c r="A142" s="76">
        <v>70295</v>
      </c>
      <c r="B142" s="76" t="s">
        <v>92</v>
      </c>
      <c r="C142" s="78" t="s">
        <v>40</v>
      </c>
      <c r="D142" s="326" t="s">
        <v>472</v>
      </c>
      <c r="E142" s="327">
        <f t="shared" si="2"/>
        <v>0</v>
      </c>
      <c r="F142" s="309">
        <v>0</v>
      </c>
      <c r="G142" s="309">
        <v>0</v>
      </c>
      <c r="T142" s="4"/>
    </row>
    <row r="143" spans="1:20" x14ac:dyDescent="0.25">
      <c r="A143" s="76">
        <v>70080</v>
      </c>
      <c r="B143" s="76" t="s">
        <v>93</v>
      </c>
      <c r="C143" s="78" t="s">
        <v>40</v>
      </c>
      <c r="D143" s="326" t="s">
        <v>472</v>
      </c>
      <c r="E143" s="327">
        <f t="shared" si="2"/>
        <v>0</v>
      </c>
      <c r="F143" s="309">
        <v>0</v>
      </c>
      <c r="G143" s="309">
        <v>0</v>
      </c>
    </row>
    <row r="144" spans="1:20" x14ac:dyDescent="0.25">
      <c r="A144" s="76">
        <v>70065</v>
      </c>
      <c r="B144" s="76" t="s">
        <v>94</v>
      </c>
      <c r="C144" s="78" t="s">
        <v>40</v>
      </c>
      <c r="D144" s="326" t="s">
        <v>472</v>
      </c>
      <c r="E144" s="327">
        <f t="shared" si="2"/>
        <v>11420</v>
      </c>
      <c r="F144" s="309">
        <v>0</v>
      </c>
      <c r="G144" s="309">
        <v>5124</v>
      </c>
      <c r="J144" s="309">
        <v>0</v>
      </c>
      <c r="K144" s="309">
        <v>1451</v>
      </c>
      <c r="L144" s="309">
        <v>0</v>
      </c>
      <c r="M144" s="309">
        <v>2200</v>
      </c>
      <c r="N144" s="309">
        <v>0</v>
      </c>
      <c r="O144" s="309">
        <v>2645</v>
      </c>
    </row>
    <row r="145" spans="1:20" x14ac:dyDescent="0.25">
      <c r="A145" s="76">
        <v>70287</v>
      </c>
      <c r="B145" s="76" t="s">
        <v>95</v>
      </c>
      <c r="C145" s="78" t="s">
        <v>40</v>
      </c>
      <c r="D145" s="326" t="s">
        <v>472</v>
      </c>
      <c r="E145" s="327">
        <f t="shared" si="2"/>
        <v>0</v>
      </c>
      <c r="F145" s="309">
        <v>0</v>
      </c>
      <c r="G145" s="309">
        <v>0</v>
      </c>
      <c r="J145" s="309">
        <v>0</v>
      </c>
      <c r="K145" s="309">
        <v>0</v>
      </c>
      <c r="L145" s="309">
        <v>0</v>
      </c>
      <c r="M145" s="309">
        <v>0</v>
      </c>
      <c r="N145" s="309">
        <v>0</v>
      </c>
      <c r="O145" s="309">
        <v>0</v>
      </c>
    </row>
    <row r="146" spans="1:20" x14ac:dyDescent="0.25">
      <c r="A146" s="76">
        <v>70199</v>
      </c>
      <c r="B146" s="76" t="s">
        <v>96</v>
      </c>
      <c r="C146" s="78" t="s">
        <v>40</v>
      </c>
      <c r="D146" s="326" t="s">
        <v>472</v>
      </c>
      <c r="E146" s="327">
        <f t="shared" si="2"/>
        <v>-20839</v>
      </c>
      <c r="F146" s="309">
        <v>0</v>
      </c>
      <c r="G146" s="309">
        <v>-21526</v>
      </c>
      <c r="J146" s="309">
        <v>0</v>
      </c>
      <c r="K146" s="309">
        <v>3920</v>
      </c>
      <c r="L146" s="309">
        <v>0</v>
      </c>
      <c r="M146" s="309">
        <v>-2900</v>
      </c>
      <c r="N146" s="309">
        <v>0</v>
      </c>
      <c r="O146" s="309">
        <v>-333</v>
      </c>
    </row>
    <row r="147" spans="1:20" x14ac:dyDescent="0.25">
      <c r="A147" s="76">
        <v>170000</v>
      </c>
      <c r="B147" s="76" t="s">
        <v>97</v>
      </c>
      <c r="C147" s="78" t="s">
        <v>40</v>
      </c>
      <c r="D147" s="326" t="s">
        <v>472</v>
      </c>
      <c r="E147" s="327">
        <f t="shared" si="2"/>
        <v>0</v>
      </c>
      <c r="F147" s="309">
        <v>0</v>
      </c>
      <c r="G147" s="309">
        <v>0</v>
      </c>
      <c r="L147" s="309">
        <v>0</v>
      </c>
      <c r="M147" s="309">
        <v>0</v>
      </c>
    </row>
    <row r="148" spans="1:20" x14ac:dyDescent="0.25">
      <c r="A148" s="76">
        <v>70008</v>
      </c>
      <c r="B148" s="76" t="s">
        <v>98</v>
      </c>
      <c r="C148" s="78" t="s">
        <v>40</v>
      </c>
      <c r="D148" s="326" t="s">
        <v>472</v>
      </c>
      <c r="E148" s="327">
        <f t="shared" si="2"/>
        <v>0</v>
      </c>
      <c r="F148" s="309">
        <v>0</v>
      </c>
      <c r="G148" s="309">
        <v>0</v>
      </c>
      <c r="J148" s="309">
        <v>0</v>
      </c>
      <c r="K148" s="309">
        <v>0</v>
      </c>
      <c r="N148" s="309">
        <v>0</v>
      </c>
      <c r="O148" s="309">
        <v>0</v>
      </c>
    </row>
    <row r="149" spans="1:20" x14ac:dyDescent="0.25">
      <c r="A149" s="76">
        <v>70057</v>
      </c>
      <c r="B149" s="76" t="s">
        <v>99</v>
      </c>
      <c r="C149" s="78" t="s">
        <v>40</v>
      </c>
      <c r="D149" s="326" t="s">
        <v>472</v>
      </c>
      <c r="E149" s="327">
        <f t="shared" si="2"/>
        <v>2882</v>
      </c>
      <c r="F149" s="309">
        <v>0</v>
      </c>
      <c r="G149" s="309">
        <v>2882</v>
      </c>
      <c r="J149" s="309">
        <v>0</v>
      </c>
      <c r="K149" s="309">
        <v>0</v>
      </c>
      <c r="N149" s="309">
        <v>0</v>
      </c>
      <c r="O149" s="309">
        <v>0</v>
      </c>
    </row>
    <row r="150" spans="1:20" s="6" customFormat="1" x14ac:dyDescent="0.25">
      <c r="A150" s="76">
        <v>170003</v>
      </c>
      <c r="B150" s="76" t="s">
        <v>100</v>
      </c>
      <c r="C150" s="78" t="s">
        <v>40</v>
      </c>
      <c r="D150" s="326" t="s">
        <v>472</v>
      </c>
      <c r="E150" s="327">
        <f t="shared" si="2"/>
        <v>-155106</v>
      </c>
      <c r="F150" s="309">
        <v>0</v>
      </c>
      <c r="G150" s="309">
        <v>-120797</v>
      </c>
      <c r="H150" s="309"/>
      <c r="I150" s="309"/>
      <c r="J150" s="309">
        <v>0</v>
      </c>
      <c r="K150" s="309">
        <v>-2079</v>
      </c>
      <c r="L150" s="309">
        <v>0</v>
      </c>
      <c r="M150" s="309">
        <v>-14959</v>
      </c>
      <c r="N150" s="309">
        <v>0</v>
      </c>
      <c r="O150" s="309">
        <v>-17271</v>
      </c>
      <c r="P150" s="309"/>
      <c r="Q150" s="309"/>
      <c r="R150" s="309"/>
      <c r="S150" s="309"/>
    </row>
    <row r="151" spans="1:20" x14ac:dyDescent="0.25">
      <c r="A151" s="81">
        <v>70426</v>
      </c>
      <c r="B151" s="81" t="s">
        <v>101</v>
      </c>
      <c r="C151" s="78" t="s">
        <v>40</v>
      </c>
      <c r="D151" s="326" t="s">
        <v>472</v>
      </c>
      <c r="E151" s="327">
        <f t="shared" ref="E151:E214" si="3">SUM(F151:Q151)</f>
        <v>-291</v>
      </c>
      <c r="F151" s="309">
        <v>0</v>
      </c>
      <c r="G151" s="309">
        <v>-617</v>
      </c>
      <c r="N151" s="309">
        <v>0</v>
      </c>
      <c r="O151" s="309">
        <v>326</v>
      </c>
    </row>
    <row r="152" spans="1:20" x14ac:dyDescent="0.25">
      <c r="A152" s="76">
        <v>70202</v>
      </c>
      <c r="B152" s="76" t="s">
        <v>102</v>
      </c>
      <c r="C152" s="78" t="s">
        <v>40</v>
      </c>
      <c r="D152" s="326" t="s">
        <v>472</v>
      </c>
      <c r="E152" s="327">
        <f t="shared" si="3"/>
        <v>0</v>
      </c>
      <c r="F152" s="309">
        <v>0</v>
      </c>
      <c r="G152" s="309">
        <v>0</v>
      </c>
      <c r="L152" s="309">
        <v>0</v>
      </c>
      <c r="M152" s="309">
        <v>0</v>
      </c>
      <c r="N152" s="309">
        <v>0</v>
      </c>
      <c r="O152" s="309">
        <v>0</v>
      </c>
    </row>
    <row r="153" spans="1:20" x14ac:dyDescent="0.25">
      <c r="A153" s="76">
        <v>70049</v>
      </c>
      <c r="B153" s="76" t="s">
        <v>103</v>
      </c>
      <c r="C153" s="78" t="s">
        <v>40</v>
      </c>
      <c r="D153" s="326" t="s">
        <v>472</v>
      </c>
      <c r="E153" s="327">
        <f t="shared" si="3"/>
        <v>132</v>
      </c>
      <c r="F153" s="309">
        <v>0</v>
      </c>
      <c r="G153" s="309">
        <v>108</v>
      </c>
      <c r="J153" s="309">
        <v>0</v>
      </c>
      <c r="K153" s="309">
        <v>24</v>
      </c>
      <c r="L153" s="309">
        <v>0</v>
      </c>
      <c r="M153" s="309">
        <v>0</v>
      </c>
      <c r="N153" s="309">
        <v>0</v>
      </c>
      <c r="O153" s="309">
        <v>0</v>
      </c>
    </row>
    <row r="154" spans="1:20" x14ac:dyDescent="0.25">
      <c r="A154" s="76">
        <v>70235</v>
      </c>
      <c r="B154" s="76" t="s">
        <v>104</v>
      </c>
      <c r="C154" s="84" t="s">
        <v>40</v>
      </c>
      <c r="D154" s="326" t="s">
        <v>472</v>
      </c>
      <c r="E154" s="327">
        <f t="shared" si="3"/>
        <v>17275</v>
      </c>
      <c r="F154" s="309">
        <v>0</v>
      </c>
      <c r="G154" s="309">
        <v>16616</v>
      </c>
      <c r="J154" s="309">
        <v>0</v>
      </c>
      <c r="K154" s="309">
        <v>275</v>
      </c>
      <c r="L154" s="309">
        <v>0</v>
      </c>
      <c r="M154" s="309">
        <v>293</v>
      </c>
      <c r="N154" s="309">
        <v>0</v>
      </c>
      <c r="O154" s="309">
        <v>91</v>
      </c>
    </row>
    <row r="155" spans="1:20" x14ac:dyDescent="0.25">
      <c r="A155" s="76">
        <v>70405</v>
      </c>
      <c r="B155" s="76" t="s">
        <v>105</v>
      </c>
      <c r="C155" s="84" t="s">
        <v>40</v>
      </c>
      <c r="D155" s="326" t="s">
        <v>472</v>
      </c>
      <c r="E155" s="327">
        <f t="shared" si="3"/>
        <v>0</v>
      </c>
      <c r="F155" s="309">
        <v>0</v>
      </c>
      <c r="G155" s="309">
        <v>0</v>
      </c>
      <c r="N155" s="309">
        <v>0</v>
      </c>
      <c r="O155" s="309">
        <v>0</v>
      </c>
      <c r="T155" s="4" t="s">
        <v>474</v>
      </c>
    </row>
    <row r="156" spans="1:20" x14ac:dyDescent="0.25">
      <c r="A156" s="76">
        <v>76657</v>
      </c>
      <c r="B156" s="76" t="s">
        <v>106</v>
      </c>
      <c r="C156" s="84" t="s">
        <v>40</v>
      </c>
      <c r="D156" s="326" t="s">
        <v>472</v>
      </c>
      <c r="E156" s="327">
        <f t="shared" si="3"/>
        <v>0</v>
      </c>
      <c r="F156" s="309">
        <v>0</v>
      </c>
      <c r="G156" s="309">
        <v>0</v>
      </c>
      <c r="J156" s="309">
        <v>0</v>
      </c>
      <c r="K156" s="309">
        <v>0</v>
      </c>
      <c r="L156" s="309">
        <v>0</v>
      </c>
      <c r="M156" s="309">
        <v>0</v>
      </c>
      <c r="N156" s="309">
        <v>0</v>
      </c>
      <c r="O156" s="309">
        <v>0</v>
      </c>
    </row>
    <row r="157" spans="1:20" x14ac:dyDescent="0.25">
      <c r="A157" s="76">
        <v>70022</v>
      </c>
      <c r="B157" s="76" t="s">
        <v>107</v>
      </c>
      <c r="C157" s="84" t="s">
        <v>40</v>
      </c>
      <c r="D157" s="326" t="s">
        <v>472</v>
      </c>
      <c r="E157" s="327">
        <f t="shared" si="3"/>
        <v>0</v>
      </c>
      <c r="F157" s="309">
        <v>0</v>
      </c>
      <c r="G157" s="309">
        <v>0</v>
      </c>
      <c r="J157" s="309">
        <v>0</v>
      </c>
      <c r="K157" s="309">
        <v>0</v>
      </c>
      <c r="L157" s="309">
        <v>0</v>
      </c>
      <c r="M157" s="309">
        <v>0</v>
      </c>
      <c r="N157" s="309">
        <v>0</v>
      </c>
      <c r="O157" s="309">
        <v>0</v>
      </c>
    </row>
    <row r="158" spans="1:20" x14ac:dyDescent="0.25">
      <c r="A158" s="76">
        <v>70071</v>
      </c>
      <c r="B158" s="76" t="s">
        <v>108</v>
      </c>
      <c r="C158" s="84" t="s">
        <v>40</v>
      </c>
      <c r="D158" s="326" t="s">
        <v>472</v>
      </c>
      <c r="E158" s="327">
        <f t="shared" si="3"/>
        <v>0</v>
      </c>
      <c r="F158" s="309">
        <v>0</v>
      </c>
      <c r="G158" s="309">
        <v>0</v>
      </c>
      <c r="J158" s="309">
        <v>0</v>
      </c>
      <c r="K158" s="309">
        <v>0</v>
      </c>
      <c r="L158" s="309">
        <v>0</v>
      </c>
      <c r="M158" s="309">
        <v>0</v>
      </c>
      <c r="N158" s="309">
        <v>0</v>
      </c>
      <c r="O158" s="309">
        <v>0</v>
      </c>
    </row>
    <row r="159" spans="1:20" x14ac:dyDescent="0.25">
      <c r="A159" s="76">
        <v>74767</v>
      </c>
      <c r="B159" s="76" t="s">
        <v>109</v>
      </c>
      <c r="C159" s="84" t="s">
        <v>42</v>
      </c>
      <c r="D159" s="326" t="s">
        <v>472</v>
      </c>
      <c r="E159" s="327">
        <f t="shared" si="3"/>
        <v>463</v>
      </c>
      <c r="F159" s="309">
        <v>0</v>
      </c>
      <c r="G159" s="309">
        <v>251</v>
      </c>
      <c r="J159" s="309">
        <v>0</v>
      </c>
      <c r="K159" s="309">
        <v>0</v>
      </c>
      <c r="N159" s="309">
        <v>0</v>
      </c>
      <c r="O159" s="309">
        <v>212</v>
      </c>
    </row>
    <row r="160" spans="1:20" x14ac:dyDescent="0.25">
      <c r="A160" s="76">
        <v>72033</v>
      </c>
      <c r="B160" s="76" t="s">
        <v>110</v>
      </c>
      <c r="C160" s="84" t="s">
        <v>42</v>
      </c>
      <c r="D160" s="326" t="s">
        <v>472</v>
      </c>
      <c r="E160" s="327">
        <f t="shared" si="3"/>
        <v>-431684</v>
      </c>
      <c r="F160" s="309">
        <v>0</v>
      </c>
      <c r="G160" s="309">
        <v>19396</v>
      </c>
      <c r="J160" s="309">
        <v>0</v>
      </c>
      <c r="K160" s="309">
        <v>413</v>
      </c>
      <c r="L160" s="309">
        <v>0</v>
      </c>
      <c r="M160" s="309">
        <v>-48048</v>
      </c>
      <c r="N160" s="309">
        <v>0</v>
      </c>
      <c r="O160" s="309">
        <v>-403445</v>
      </c>
    </row>
    <row r="161" spans="1:20" x14ac:dyDescent="0.25">
      <c r="A161" s="76">
        <v>76767</v>
      </c>
      <c r="B161" s="76" t="s">
        <v>111</v>
      </c>
      <c r="C161" s="84" t="s">
        <v>42</v>
      </c>
      <c r="D161" s="326" t="s">
        <v>472</v>
      </c>
      <c r="E161" s="327">
        <f t="shared" si="3"/>
        <v>-382799</v>
      </c>
      <c r="F161" s="309">
        <v>0</v>
      </c>
      <c r="G161" s="309">
        <v>-241765</v>
      </c>
      <c r="J161" s="309">
        <v>0</v>
      </c>
      <c r="K161" s="309">
        <v>-46278</v>
      </c>
      <c r="L161" s="309">
        <v>0</v>
      </c>
      <c r="M161" s="309">
        <v>-43421</v>
      </c>
      <c r="N161" s="309">
        <v>0</v>
      </c>
      <c r="O161" s="309">
        <v>-51335</v>
      </c>
    </row>
    <row r="162" spans="1:20" x14ac:dyDescent="0.25">
      <c r="A162" s="76">
        <v>70225</v>
      </c>
      <c r="B162" s="76" t="s">
        <v>112</v>
      </c>
      <c r="C162" s="84" t="s">
        <v>42</v>
      </c>
      <c r="D162" s="326" t="s">
        <v>472</v>
      </c>
      <c r="E162" s="327">
        <f t="shared" si="3"/>
        <v>110213</v>
      </c>
      <c r="F162" s="309">
        <v>0</v>
      </c>
      <c r="G162" s="309">
        <v>82304</v>
      </c>
      <c r="J162" s="309">
        <v>0</v>
      </c>
      <c r="K162" s="309">
        <v>16870</v>
      </c>
      <c r="L162" s="309">
        <v>0</v>
      </c>
      <c r="M162" s="309">
        <v>-994</v>
      </c>
      <c r="N162" s="309">
        <v>0</v>
      </c>
      <c r="O162" s="309">
        <v>12033</v>
      </c>
    </row>
    <row r="163" spans="1:20" x14ac:dyDescent="0.25">
      <c r="A163" s="76">
        <v>70052</v>
      </c>
      <c r="B163" s="76" t="s">
        <v>113</v>
      </c>
      <c r="C163" s="84" t="s">
        <v>42</v>
      </c>
      <c r="D163" s="326" t="s">
        <v>472</v>
      </c>
      <c r="E163" s="327">
        <f t="shared" si="3"/>
        <v>-253088</v>
      </c>
      <c r="F163" s="309">
        <v>0</v>
      </c>
      <c r="G163" s="309">
        <v>-150390</v>
      </c>
      <c r="J163" s="309">
        <v>0</v>
      </c>
      <c r="K163" s="309">
        <v>-23315</v>
      </c>
      <c r="L163" s="309">
        <v>0</v>
      </c>
      <c r="M163" s="309">
        <v>-39282</v>
      </c>
      <c r="N163" s="309">
        <v>0</v>
      </c>
      <c r="O163" s="309">
        <v>-40101</v>
      </c>
      <c r="T163" s="4" t="s">
        <v>475</v>
      </c>
    </row>
    <row r="164" spans="1:20" x14ac:dyDescent="0.25">
      <c r="A164" s="78">
        <v>170018</v>
      </c>
      <c r="B164" s="76" t="s">
        <v>114</v>
      </c>
      <c r="C164" s="84" t="s">
        <v>42</v>
      </c>
      <c r="D164" s="326"/>
      <c r="E164" s="327">
        <f t="shared" si="3"/>
        <v>0</v>
      </c>
    </row>
    <row r="165" spans="1:20" x14ac:dyDescent="0.25">
      <c r="A165" s="76">
        <v>76773</v>
      </c>
      <c r="B165" s="76" t="s">
        <v>115</v>
      </c>
      <c r="C165" s="84" t="s">
        <v>42</v>
      </c>
      <c r="D165" s="326" t="s">
        <v>472</v>
      </c>
      <c r="E165" s="327">
        <f t="shared" si="3"/>
        <v>-65017</v>
      </c>
      <c r="F165" s="309">
        <v>0</v>
      </c>
      <c r="G165" s="309">
        <v>-10118</v>
      </c>
      <c r="J165" s="309">
        <v>0</v>
      </c>
      <c r="K165" s="309">
        <v>-6125</v>
      </c>
      <c r="L165" s="309">
        <v>0</v>
      </c>
      <c r="M165" s="309">
        <v>-35425</v>
      </c>
      <c r="N165" s="309">
        <v>0</v>
      </c>
      <c r="O165" s="309">
        <v>-13349</v>
      </c>
    </row>
    <row r="166" spans="1:20" x14ac:dyDescent="0.25">
      <c r="A166" s="76">
        <v>73048</v>
      </c>
      <c r="B166" s="76" t="s">
        <v>116</v>
      </c>
      <c r="C166" s="84" t="s">
        <v>42</v>
      </c>
      <c r="D166" s="326" t="s">
        <v>472</v>
      </c>
      <c r="E166" s="327">
        <f t="shared" si="3"/>
        <v>-968554</v>
      </c>
      <c r="F166" s="309">
        <v>0</v>
      </c>
      <c r="G166" s="309">
        <v>-679186</v>
      </c>
      <c r="J166" s="309">
        <v>0</v>
      </c>
      <c r="K166" s="309">
        <v>-101659</v>
      </c>
      <c r="L166" s="309">
        <v>0</v>
      </c>
      <c r="M166" s="309">
        <v>-105123</v>
      </c>
      <c r="N166" s="309">
        <v>0</v>
      </c>
      <c r="O166" s="309">
        <v>-82586</v>
      </c>
    </row>
    <row r="167" spans="1:20" x14ac:dyDescent="0.25">
      <c r="A167" s="76">
        <v>73025</v>
      </c>
      <c r="B167" s="76" t="s">
        <v>117</v>
      </c>
      <c r="C167" s="84" t="s">
        <v>44</v>
      </c>
      <c r="D167" s="326" t="s">
        <v>472</v>
      </c>
      <c r="E167" s="327">
        <f t="shared" si="3"/>
        <v>-47301</v>
      </c>
      <c r="F167" s="309">
        <v>0</v>
      </c>
      <c r="G167" s="309">
        <v>-20278</v>
      </c>
      <c r="J167" s="309">
        <v>0</v>
      </c>
      <c r="K167" s="309">
        <v>5233</v>
      </c>
      <c r="L167" s="309">
        <v>0</v>
      </c>
      <c r="M167" s="309">
        <v>-18020</v>
      </c>
      <c r="N167" s="309">
        <v>0</v>
      </c>
      <c r="O167" s="309">
        <v>-14236</v>
      </c>
    </row>
    <row r="168" spans="1:20" x14ac:dyDescent="0.25">
      <c r="A168" s="328">
        <v>72020</v>
      </c>
      <c r="B168" s="328" t="s">
        <v>118</v>
      </c>
      <c r="C168" s="332" t="s">
        <v>44</v>
      </c>
      <c r="D168" s="329" t="s">
        <v>472</v>
      </c>
      <c r="E168" s="327">
        <f t="shared" si="3"/>
        <v>-552100</v>
      </c>
      <c r="F168" s="330">
        <v>0</v>
      </c>
      <c r="G168" s="330">
        <f>13381*2</f>
        <v>26762</v>
      </c>
      <c r="H168" s="330"/>
      <c r="I168" s="330"/>
      <c r="J168" s="330">
        <v>0</v>
      </c>
      <c r="K168" s="330">
        <v>-199513</v>
      </c>
      <c r="L168" s="330">
        <v>0</v>
      </c>
      <c r="M168" s="330">
        <v>-197221</v>
      </c>
      <c r="N168" s="330">
        <v>0</v>
      </c>
      <c r="O168" s="330">
        <v>-182128</v>
      </c>
      <c r="Q168" s="330"/>
    </row>
    <row r="169" spans="1:20" x14ac:dyDescent="0.25">
      <c r="A169" s="76">
        <v>72024</v>
      </c>
      <c r="B169" s="76" t="s">
        <v>119</v>
      </c>
      <c r="C169" s="84" t="s">
        <v>44</v>
      </c>
      <c r="D169" s="326" t="s">
        <v>472</v>
      </c>
      <c r="E169" s="327">
        <f t="shared" si="3"/>
        <v>-225605</v>
      </c>
      <c r="F169" s="309">
        <v>0</v>
      </c>
      <c r="G169" s="309">
        <v>-43274</v>
      </c>
      <c r="J169" s="309">
        <v>0</v>
      </c>
      <c r="K169" s="309">
        <v>-76924</v>
      </c>
      <c r="L169" s="309">
        <v>0</v>
      </c>
      <c r="M169" s="309">
        <v>-69234</v>
      </c>
      <c r="N169" s="309">
        <v>0</v>
      </c>
      <c r="O169" s="309">
        <v>-36173</v>
      </c>
    </row>
    <row r="170" spans="1:20" x14ac:dyDescent="0.25">
      <c r="A170" s="76">
        <v>73138</v>
      </c>
      <c r="B170" s="76" t="s">
        <v>120</v>
      </c>
      <c r="C170" s="84" t="s">
        <v>44</v>
      </c>
      <c r="D170" s="326" t="s">
        <v>472</v>
      </c>
      <c r="E170" s="327">
        <f t="shared" si="3"/>
        <v>-454765</v>
      </c>
      <c r="F170" s="309">
        <v>0</v>
      </c>
      <c r="G170" s="309">
        <v>-145816</v>
      </c>
      <c r="J170" s="309">
        <v>0</v>
      </c>
      <c r="K170" s="309">
        <v>-114295</v>
      </c>
      <c r="L170" s="309">
        <v>0</v>
      </c>
      <c r="M170" s="309">
        <v>-91314</v>
      </c>
      <c r="N170" s="309">
        <v>0</v>
      </c>
      <c r="O170" s="309">
        <v>-103340</v>
      </c>
    </row>
    <row r="171" spans="1:20" x14ac:dyDescent="0.25">
      <c r="A171" s="76">
        <v>76683</v>
      </c>
      <c r="B171" s="76" t="s">
        <v>121</v>
      </c>
      <c r="C171" s="84" t="s">
        <v>44</v>
      </c>
      <c r="D171" s="326" t="s">
        <v>472</v>
      </c>
      <c r="E171" s="327">
        <f t="shared" si="3"/>
        <v>-113774</v>
      </c>
      <c r="F171" s="309">
        <v>0</v>
      </c>
      <c r="G171" s="309">
        <v>-66289</v>
      </c>
      <c r="J171" s="309">
        <v>0</v>
      </c>
      <c r="K171" s="309">
        <v>-11144</v>
      </c>
      <c r="L171" s="309">
        <v>0</v>
      </c>
      <c r="M171" s="309">
        <v>-30094</v>
      </c>
      <c r="N171" s="309">
        <v>0</v>
      </c>
      <c r="O171" s="309">
        <v>-6247</v>
      </c>
    </row>
    <row r="172" spans="1:20" x14ac:dyDescent="0.25">
      <c r="A172" s="76">
        <v>72010</v>
      </c>
      <c r="B172" s="76" t="s">
        <v>122</v>
      </c>
      <c r="C172" s="84" t="s">
        <v>44</v>
      </c>
      <c r="D172" s="326" t="s">
        <v>472</v>
      </c>
      <c r="E172" s="327">
        <f t="shared" si="3"/>
        <v>105919</v>
      </c>
      <c r="F172" s="309">
        <v>0</v>
      </c>
      <c r="G172" s="309">
        <v>90103</v>
      </c>
      <c r="J172" s="309">
        <v>0</v>
      </c>
      <c r="K172" s="309">
        <v>5612</v>
      </c>
      <c r="L172" s="309">
        <v>0</v>
      </c>
      <c r="M172" s="309">
        <v>7242</v>
      </c>
      <c r="N172" s="309">
        <v>0</v>
      </c>
      <c r="O172" s="309">
        <v>2962</v>
      </c>
    </row>
    <row r="173" spans="1:20" x14ac:dyDescent="0.25">
      <c r="A173" s="76">
        <v>76708</v>
      </c>
      <c r="B173" s="76" t="s">
        <v>123</v>
      </c>
      <c r="C173" s="84" t="s">
        <v>44</v>
      </c>
      <c r="D173" s="326" t="s">
        <v>472</v>
      </c>
      <c r="E173" s="327">
        <f t="shared" si="3"/>
        <v>-165197</v>
      </c>
      <c r="F173" s="309">
        <v>0</v>
      </c>
      <c r="G173" s="309">
        <v>-123261</v>
      </c>
      <c r="J173" s="309">
        <v>0</v>
      </c>
      <c r="K173" s="309">
        <v>-2716</v>
      </c>
      <c r="L173" s="309">
        <v>0</v>
      </c>
      <c r="M173" s="309">
        <v>-16024</v>
      </c>
      <c r="N173" s="309">
        <v>0</v>
      </c>
      <c r="O173" s="309">
        <v>-23196</v>
      </c>
    </row>
    <row r="174" spans="1:20" x14ac:dyDescent="0.25">
      <c r="A174" s="76">
        <v>72026</v>
      </c>
      <c r="B174" s="76" t="s">
        <v>124</v>
      </c>
      <c r="C174" s="78" t="s">
        <v>44</v>
      </c>
      <c r="D174" s="326" t="s">
        <v>472</v>
      </c>
      <c r="E174" s="327">
        <f t="shared" si="3"/>
        <v>-1154722</v>
      </c>
      <c r="F174" s="309">
        <v>0</v>
      </c>
      <c r="G174" s="309">
        <v>-660583</v>
      </c>
      <c r="J174" s="309">
        <v>0</v>
      </c>
      <c r="K174" s="309">
        <v>-223500</v>
      </c>
      <c r="L174" s="309">
        <v>0</v>
      </c>
      <c r="M174" s="309">
        <v>-195413</v>
      </c>
      <c r="N174" s="309">
        <v>0</v>
      </c>
      <c r="O174" s="309">
        <v>-75226</v>
      </c>
    </row>
    <row r="175" spans="1:20" s="309" customFormat="1" x14ac:dyDescent="0.25">
      <c r="A175" s="76">
        <v>76562</v>
      </c>
      <c r="B175" s="76" t="s">
        <v>125</v>
      </c>
      <c r="C175" s="78" t="s">
        <v>44</v>
      </c>
      <c r="D175" s="326" t="s">
        <v>472</v>
      </c>
      <c r="E175" s="327">
        <f t="shared" si="3"/>
        <v>73575</v>
      </c>
      <c r="F175" s="309">
        <v>0</v>
      </c>
      <c r="G175" s="309">
        <v>51344</v>
      </c>
      <c r="J175" s="309">
        <v>0</v>
      </c>
      <c r="K175" s="309">
        <v>6666</v>
      </c>
      <c r="L175" s="309">
        <v>0</v>
      </c>
      <c r="M175" s="309">
        <v>9669</v>
      </c>
      <c r="N175" s="309">
        <v>0</v>
      </c>
      <c r="O175" s="309">
        <v>5896</v>
      </c>
      <c r="T175" s="4"/>
    </row>
    <row r="176" spans="1:20" s="309" customFormat="1" x14ac:dyDescent="0.25">
      <c r="A176" s="76">
        <v>74461</v>
      </c>
      <c r="B176" s="76" t="s">
        <v>65</v>
      </c>
      <c r="C176" s="78" t="s">
        <v>44</v>
      </c>
      <c r="D176" s="326" t="s">
        <v>472</v>
      </c>
      <c r="E176" s="327">
        <f t="shared" si="3"/>
        <v>-285154</v>
      </c>
      <c r="F176" s="309">
        <v>0</v>
      </c>
      <c r="G176" s="309">
        <v>-149958</v>
      </c>
      <c r="J176" s="309">
        <v>0</v>
      </c>
      <c r="K176" s="309">
        <v>-91736</v>
      </c>
      <c r="L176" s="309">
        <v>0</v>
      </c>
      <c r="M176" s="309">
        <v>-14827</v>
      </c>
      <c r="N176" s="309">
        <v>0</v>
      </c>
      <c r="O176" s="309">
        <v>-28633</v>
      </c>
      <c r="T176" s="4"/>
    </row>
    <row r="177" spans="1:20" s="309" customFormat="1" x14ac:dyDescent="0.25">
      <c r="A177" s="76">
        <v>70079</v>
      </c>
      <c r="B177" s="76" t="s">
        <v>126</v>
      </c>
      <c r="C177" s="78" t="s">
        <v>44</v>
      </c>
      <c r="D177" s="326" t="s">
        <v>472</v>
      </c>
      <c r="E177" s="327">
        <f t="shared" si="3"/>
        <v>-245753</v>
      </c>
      <c r="F177" s="309">
        <v>0</v>
      </c>
      <c r="G177" s="309">
        <v>-126138</v>
      </c>
      <c r="J177" s="309">
        <v>0</v>
      </c>
      <c r="K177" s="309">
        <v>16354</v>
      </c>
      <c r="L177" s="309">
        <v>0</v>
      </c>
      <c r="M177" s="309">
        <v>-79174</v>
      </c>
      <c r="N177" s="309">
        <v>0</v>
      </c>
      <c r="O177" s="309">
        <v>-56795</v>
      </c>
      <c r="T177" s="4"/>
    </row>
    <row r="178" spans="1:20" s="309" customFormat="1" x14ac:dyDescent="0.25">
      <c r="A178" s="76">
        <v>72015</v>
      </c>
      <c r="B178" s="76" t="s">
        <v>127</v>
      </c>
      <c r="C178" s="78" t="s">
        <v>44</v>
      </c>
      <c r="D178" s="326" t="s">
        <v>472</v>
      </c>
      <c r="E178" s="327">
        <f t="shared" si="3"/>
        <v>-110326</v>
      </c>
      <c r="F178" s="309">
        <v>0</v>
      </c>
      <c r="G178" s="309">
        <v>-38483</v>
      </c>
      <c r="J178" s="309">
        <v>0</v>
      </c>
      <c r="K178" s="309">
        <v>-12402</v>
      </c>
      <c r="L178" s="309">
        <v>0</v>
      </c>
      <c r="M178" s="309">
        <v>-22634</v>
      </c>
      <c r="N178" s="309">
        <v>0</v>
      </c>
      <c r="O178" s="309">
        <v>-36807</v>
      </c>
      <c r="T178" s="4"/>
    </row>
    <row r="179" spans="1:20" s="309" customFormat="1" x14ac:dyDescent="0.25">
      <c r="A179" s="76">
        <v>72044</v>
      </c>
      <c r="B179" s="76" t="s">
        <v>128</v>
      </c>
      <c r="C179" s="78" t="s">
        <v>44</v>
      </c>
      <c r="D179" s="326" t="s">
        <v>472</v>
      </c>
      <c r="E179" s="327">
        <f t="shared" si="3"/>
        <v>-792229</v>
      </c>
      <c r="F179" s="309">
        <v>0</v>
      </c>
      <c r="G179" s="309">
        <v>-351319</v>
      </c>
      <c r="J179" s="309">
        <v>0</v>
      </c>
      <c r="K179" s="309">
        <v>-101351</v>
      </c>
      <c r="L179" s="309">
        <v>0</v>
      </c>
      <c r="M179" s="309">
        <v>-190179</v>
      </c>
      <c r="N179" s="309">
        <v>0</v>
      </c>
      <c r="O179" s="309">
        <v>-149380</v>
      </c>
      <c r="T179" s="4"/>
    </row>
    <row r="180" spans="1:20" s="309" customFormat="1" x14ac:dyDescent="0.25">
      <c r="A180" s="76">
        <v>76606</v>
      </c>
      <c r="B180" s="76" t="s">
        <v>129</v>
      </c>
      <c r="C180" s="78" t="s">
        <v>44</v>
      </c>
      <c r="D180" s="326" t="s">
        <v>472</v>
      </c>
      <c r="E180" s="327">
        <f t="shared" si="3"/>
        <v>78858</v>
      </c>
      <c r="F180" s="309">
        <v>0</v>
      </c>
      <c r="G180" s="309">
        <v>200948</v>
      </c>
      <c r="J180" s="309">
        <v>0</v>
      </c>
      <c r="K180" s="309">
        <v>-26728</v>
      </c>
      <c r="L180" s="309">
        <v>0</v>
      </c>
      <c r="M180" s="309">
        <v>-87099</v>
      </c>
      <c r="N180" s="309">
        <v>0</v>
      </c>
      <c r="O180" s="309">
        <v>-8263</v>
      </c>
      <c r="T180" s="4"/>
    </row>
    <row r="181" spans="1:20" s="309" customFormat="1" x14ac:dyDescent="0.25">
      <c r="A181" s="76">
        <v>72031</v>
      </c>
      <c r="B181" s="76" t="s">
        <v>130</v>
      </c>
      <c r="C181" s="78" t="s">
        <v>44</v>
      </c>
      <c r="D181" s="326" t="s">
        <v>472</v>
      </c>
      <c r="E181" s="327">
        <f t="shared" si="3"/>
        <v>94488</v>
      </c>
      <c r="F181" s="309">
        <v>0</v>
      </c>
      <c r="G181" s="309">
        <v>57843</v>
      </c>
      <c r="J181" s="309">
        <v>0</v>
      </c>
      <c r="K181" s="309">
        <v>13190</v>
      </c>
      <c r="L181" s="309">
        <v>0</v>
      </c>
      <c r="M181" s="309">
        <v>-28196</v>
      </c>
      <c r="N181" s="309">
        <v>0</v>
      </c>
      <c r="O181" s="309">
        <v>51651</v>
      </c>
      <c r="T181" s="4"/>
    </row>
    <row r="182" spans="1:20" s="309" customFormat="1" x14ac:dyDescent="0.25">
      <c r="A182" s="78">
        <v>73957</v>
      </c>
      <c r="B182" s="76" t="s">
        <v>131</v>
      </c>
      <c r="C182" s="78" t="s">
        <v>44</v>
      </c>
      <c r="D182" s="326" t="s">
        <v>472</v>
      </c>
      <c r="E182" s="327">
        <f t="shared" si="3"/>
        <v>-454012</v>
      </c>
      <c r="F182" s="309">
        <v>0</v>
      </c>
      <c r="G182" s="309">
        <v>-162805</v>
      </c>
      <c r="J182" s="309">
        <v>0</v>
      </c>
      <c r="K182" s="309">
        <v>-56711</v>
      </c>
      <c r="L182" s="309">
        <v>0</v>
      </c>
      <c r="M182" s="309">
        <v>-86166</v>
      </c>
      <c r="N182" s="309">
        <v>0</v>
      </c>
      <c r="O182" s="309">
        <v>-148330</v>
      </c>
      <c r="T182" s="4"/>
    </row>
    <row r="183" spans="1:20" s="309" customFormat="1" x14ac:dyDescent="0.25">
      <c r="A183" s="76">
        <v>72025</v>
      </c>
      <c r="B183" s="76" t="s">
        <v>132</v>
      </c>
      <c r="C183" s="78" t="s">
        <v>44</v>
      </c>
      <c r="D183" s="326" t="s">
        <v>472</v>
      </c>
      <c r="E183" s="327">
        <f t="shared" si="3"/>
        <v>316673</v>
      </c>
      <c r="F183" s="309">
        <v>0</v>
      </c>
      <c r="G183" s="309">
        <v>200359</v>
      </c>
      <c r="J183" s="309">
        <v>0</v>
      </c>
      <c r="K183" s="309">
        <v>54107</v>
      </c>
      <c r="L183" s="309">
        <v>0</v>
      </c>
      <c r="M183" s="309">
        <v>15130</v>
      </c>
      <c r="N183" s="309">
        <v>0</v>
      </c>
      <c r="O183" s="309">
        <v>47077</v>
      </c>
      <c r="T183" s="4"/>
    </row>
    <row r="184" spans="1:20" s="309" customFormat="1" x14ac:dyDescent="0.25">
      <c r="A184" s="76">
        <v>70024</v>
      </c>
      <c r="B184" s="76" t="s">
        <v>133</v>
      </c>
      <c r="C184" s="78" t="s">
        <v>44</v>
      </c>
      <c r="D184" s="326" t="s">
        <v>472</v>
      </c>
      <c r="E184" s="327">
        <f t="shared" si="3"/>
        <v>-186967</v>
      </c>
      <c r="F184" s="309">
        <v>0</v>
      </c>
      <c r="G184" s="309">
        <v>-76487</v>
      </c>
      <c r="J184" s="309">
        <v>0</v>
      </c>
      <c r="K184" s="309">
        <v>-33288</v>
      </c>
      <c r="L184" s="309">
        <v>0</v>
      </c>
      <c r="M184" s="309">
        <v>-49997</v>
      </c>
      <c r="N184" s="309">
        <v>0</v>
      </c>
      <c r="O184" s="309">
        <v>-27195</v>
      </c>
      <c r="T184" s="4"/>
    </row>
    <row r="185" spans="1:20" s="309" customFormat="1" x14ac:dyDescent="0.25">
      <c r="A185" s="76">
        <v>72027</v>
      </c>
      <c r="B185" s="76" t="s">
        <v>134</v>
      </c>
      <c r="C185" s="78" t="s">
        <v>44</v>
      </c>
      <c r="D185" s="326" t="s">
        <v>472</v>
      </c>
      <c r="E185" s="327">
        <f t="shared" si="3"/>
        <v>4396</v>
      </c>
      <c r="F185" s="309">
        <v>0</v>
      </c>
      <c r="G185" s="309">
        <v>17570</v>
      </c>
      <c r="J185" s="309">
        <v>0</v>
      </c>
      <c r="K185" s="309">
        <v>4823</v>
      </c>
      <c r="L185" s="309">
        <v>0</v>
      </c>
      <c r="M185" s="309">
        <v>-11469</v>
      </c>
      <c r="N185" s="309">
        <v>0</v>
      </c>
      <c r="O185" s="309">
        <v>-6528</v>
      </c>
      <c r="T185" s="4"/>
    </row>
    <row r="186" spans="1:20" s="309" customFormat="1" x14ac:dyDescent="0.25">
      <c r="A186" s="76">
        <v>73684</v>
      </c>
      <c r="B186" s="76" t="s">
        <v>135</v>
      </c>
      <c r="C186" s="84" t="s">
        <v>44</v>
      </c>
      <c r="D186" s="326" t="s">
        <v>472</v>
      </c>
      <c r="E186" s="327">
        <f t="shared" si="3"/>
        <v>-316385</v>
      </c>
      <c r="F186" s="309">
        <v>0</v>
      </c>
      <c r="G186" s="309">
        <v>-201669</v>
      </c>
      <c r="J186" s="309">
        <v>0</v>
      </c>
      <c r="K186" s="309">
        <v>-32343</v>
      </c>
      <c r="L186" s="309">
        <v>0</v>
      </c>
      <c r="M186" s="309">
        <v>-50980</v>
      </c>
      <c r="N186" s="309">
        <v>0</v>
      </c>
      <c r="O186" s="309">
        <v>-31393</v>
      </c>
      <c r="T186" s="4"/>
    </row>
    <row r="187" spans="1:20" s="309" customFormat="1" x14ac:dyDescent="0.25">
      <c r="A187" s="76">
        <v>76505</v>
      </c>
      <c r="B187" s="76" t="s">
        <v>136</v>
      </c>
      <c r="C187" s="84" t="s">
        <v>44</v>
      </c>
      <c r="D187" s="326" t="s">
        <v>472</v>
      </c>
      <c r="E187" s="327">
        <f t="shared" si="3"/>
        <v>-527270</v>
      </c>
      <c r="F187" s="309">
        <v>0</v>
      </c>
      <c r="G187" s="309">
        <v>-287508</v>
      </c>
      <c r="J187" s="309">
        <v>0</v>
      </c>
      <c r="K187" s="309">
        <v>-56355</v>
      </c>
      <c r="L187" s="309">
        <v>0</v>
      </c>
      <c r="M187" s="309">
        <v>-81401</v>
      </c>
      <c r="N187" s="309">
        <v>0</v>
      </c>
      <c r="O187" s="309">
        <v>-102006</v>
      </c>
      <c r="T187" s="4"/>
    </row>
    <row r="188" spans="1:20" s="309" customFormat="1" x14ac:dyDescent="0.25">
      <c r="A188" s="76">
        <v>76498</v>
      </c>
      <c r="B188" s="76" t="s">
        <v>137</v>
      </c>
      <c r="C188" s="84" t="s">
        <v>44</v>
      </c>
      <c r="D188" s="326" t="s">
        <v>472</v>
      </c>
      <c r="E188" s="327">
        <f t="shared" si="3"/>
        <v>-105765</v>
      </c>
      <c r="F188" s="309">
        <v>0</v>
      </c>
      <c r="G188" s="309">
        <v>-9703</v>
      </c>
      <c r="J188" s="309">
        <v>0</v>
      </c>
      <c r="K188" s="309">
        <v>-2428</v>
      </c>
      <c r="L188" s="309">
        <v>0</v>
      </c>
      <c r="M188" s="309">
        <v>-9864</v>
      </c>
      <c r="N188" s="309">
        <v>0</v>
      </c>
      <c r="O188" s="309">
        <v>-83770</v>
      </c>
      <c r="T188" s="4"/>
    </row>
    <row r="189" spans="1:20" s="309" customFormat="1" x14ac:dyDescent="0.25">
      <c r="A189" s="76">
        <v>73374</v>
      </c>
      <c r="B189" s="76" t="s">
        <v>138</v>
      </c>
      <c r="C189" s="84" t="s">
        <v>45</v>
      </c>
      <c r="D189" s="326" t="s">
        <v>472</v>
      </c>
      <c r="E189" s="327">
        <f t="shared" si="3"/>
        <v>-210050</v>
      </c>
      <c r="F189" s="309">
        <v>0</v>
      </c>
      <c r="G189" s="309">
        <v>-114619</v>
      </c>
      <c r="J189" s="309">
        <v>0</v>
      </c>
      <c r="K189" s="309">
        <v>-17886</v>
      </c>
      <c r="L189" s="309">
        <v>0</v>
      </c>
      <c r="M189" s="309">
        <v>-38166</v>
      </c>
      <c r="N189" s="309">
        <v>0</v>
      </c>
      <c r="O189" s="309">
        <v>-39379</v>
      </c>
      <c r="T189" s="4"/>
    </row>
    <row r="190" spans="1:20" s="309" customFormat="1" x14ac:dyDescent="0.25">
      <c r="A190" s="76">
        <v>72001</v>
      </c>
      <c r="B190" s="76" t="s">
        <v>139</v>
      </c>
      <c r="C190" s="84" t="s">
        <v>45</v>
      </c>
      <c r="D190" s="326" t="s">
        <v>472</v>
      </c>
      <c r="E190" s="327">
        <f t="shared" si="3"/>
        <v>85059</v>
      </c>
      <c r="F190" s="309">
        <v>0</v>
      </c>
      <c r="G190" s="309">
        <v>46188</v>
      </c>
      <c r="J190" s="309">
        <v>0</v>
      </c>
      <c r="K190" s="309">
        <v>6966</v>
      </c>
      <c r="L190" s="309">
        <v>0</v>
      </c>
      <c r="M190" s="309">
        <v>7163</v>
      </c>
      <c r="N190" s="309">
        <v>0</v>
      </c>
      <c r="O190" s="309">
        <v>24742</v>
      </c>
      <c r="T190" s="4"/>
    </row>
    <row r="191" spans="1:20" s="309" customFormat="1" x14ac:dyDescent="0.25">
      <c r="A191" s="76">
        <v>73431</v>
      </c>
      <c r="B191" s="76" t="s">
        <v>140</v>
      </c>
      <c r="C191" s="84" t="s">
        <v>45</v>
      </c>
      <c r="D191" s="326" t="s">
        <v>472</v>
      </c>
      <c r="E191" s="327">
        <f t="shared" si="3"/>
        <v>312532</v>
      </c>
      <c r="F191" s="309">
        <v>0</v>
      </c>
      <c r="G191" s="309">
        <v>185775</v>
      </c>
      <c r="J191" s="309">
        <v>0</v>
      </c>
      <c r="K191" s="309">
        <v>29707</v>
      </c>
      <c r="L191" s="309">
        <v>0</v>
      </c>
      <c r="M191" s="309">
        <v>60392</v>
      </c>
      <c r="N191" s="309">
        <v>0</v>
      </c>
      <c r="O191" s="309">
        <v>36658</v>
      </c>
      <c r="T191" s="4"/>
    </row>
    <row r="192" spans="1:20" s="309" customFormat="1" x14ac:dyDescent="0.25">
      <c r="A192" s="76">
        <v>73469</v>
      </c>
      <c r="B192" s="76" t="s">
        <v>141</v>
      </c>
      <c r="C192" s="84" t="s">
        <v>45</v>
      </c>
      <c r="D192" s="326" t="s">
        <v>472</v>
      </c>
      <c r="E192" s="327">
        <f t="shared" si="3"/>
        <v>55932</v>
      </c>
      <c r="F192" s="309">
        <v>0</v>
      </c>
      <c r="G192" s="309">
        <v>35433</v>
      </c>
      <c r="J192" s="309">
        <v>0</v>
      </c>
      <c r="K192" s="309">
        <v>6169</v>
      </c>
      <c r="L192" s="309">
        <v>0</v>
      </c>
      <c r="M192" s="309">
        <v>3827</v>
      </c>
      <c r="N192" s="309">
        <v>0</v>
      </c>
      <c r="O192" s="309">
        <v>10503</v>
      </c>
      <c r="T192" s="4"/>
    </row>
    <row r="193" spans="1:20" s="309" customFormat="1" x14ac:dyDescent="0.25">
      <c r="A193" s="76">
        <v>73053</v>
      </c>
      <c r="B193" s="76" t="s">
        <v>142</v>
      </c>
      <c r="C193" s="84" t="s">
        <v>45</v>
      </c>
      <c r="D193" s="326" t="s">
        <v>472</v>
      </c>
      <c r="E193" s="327">
        <f t="shared" si="3"/>
        <v>285510</v>
      </c>
      <c r="F193" s="309">
        <v>0</v>
      </c>
      <c r="G193" s="309">
        <v>211807</v>
      </c>
      <c r="J193" s="309">
        <v>0</v>
      </c>
      <c r="K193" s="309">
        <v>33469</v>
      </c>
      <c r="L193" s="309">
        <v>0</v>
      </c>
      <c r="M193" s="309">
        <v>25469</v>
      </c>
      <c r="N193" s="309">
        <v>0</v>
      </c>
      <c r="O193" s="309">
        <v>14765</v>
      </c>
      <c r="T193" s="4"/>
    </row>
    <row r="194" spans="1:20" s="309" customFormat="1" x14ac:dyDescent="0.25">
      <c r="A194" s="76">
        <v>72003</v>
      </c>
      <c r="B194" s="76" t="s">
        <v>143</v>
      </c>
      <c r="C194" s="84" t="s">
        <v>45</v>
      </c>
      <c r="D194" s="326" t="s">
        <v>472</v>
      </c>
      <c r="E194" s="327">
        <f t="shared" si="3"/>
        <v>540471</v>
      </c>
      <c r="F194" s="309">
        <v>0</v>
      </c>
      <c r="G194" s="309">
        <v>265417</v>
      </c>
      <c r="J194" s="309">
        <v>0</v>
      </c>
      <c r="K194" s="309">
        <v>84420</v>
      </c>
      <c r="L194" s="309">
        <v>0</v>
      </c>
      <c r="M194" s="309">
        <v>95499</v>
      </c>
      <c r="N194" s="309">
        <v>0</v>
      </c>
      <c r="O194" s="309">
        <v>95135</v>
      </c>
      <c r="T194" s="4"/>
    </row>
    <row r="195" spans="1:20" s="309" customFormat="1" x14ac:dyDescent="0.25">
      <c r="A195" s="76">
        <v>70702</v>
      </c>
      <c r="B195" s="76" t="s">
        <v>144</v>
      </c>
      <c r="C195" s="84" t="s">
        <v>45</v>
      </c>
      <c r="D195" s="326" t="s">
        <v>472</v>
      </c>
      <c r="E195" s="327">
        <f t="shared" si="3"/>
        <v>96728</v>
      </c>
      <c r="F195" s="309">
        <v>0</v>
      </c>
      <c r="G195" s="309">
        <v>47237</v>
      </c>
      <c r="J195" s="309">
        <v>0</v>
      </c>
      <c r="K195" s="309">
        <v>13970</v>
      </c>
      <c r="L195" s="309">
        <v>0</v>
      </c>
      <c r="M195" s="309">
        <v>30116</v>
      </c>
      <c r="N195" s="309">
        <v>0</v>
      </c>
      <c r="O195" s="309">
        <v>5405</v>
      </c>
      <c r="T195" s="4"/>
    </row>
    <row r="196" spans="1:20" s="309" customFormat="1" x14ac:dyDescent="0.25">
      <c r="A196" s="76">
        <v>73516</v>
      </c>
      <c r="B196" s="76" t="s">
        <v>145</v>
      </c>
      <c r="C196" s="84" t="s">
        <v>45</v>
      </c>
      <c r="D196" s="326" t="s">
        <v>472</v>
      </c>
      <c r="E196" s="327">
        <f t="shared" si="3"/>
        <v>137299</v>
      </c>
      <c r="F196" s="309">
        <v>0</v>
      </c>
      <c r="G196" s="309">
        <v>70174</v>
      </c>
      <c r="J196" s="309">
        <v>0</v>
      </c>
      <c r="K196" s="309">
        <v>26414</v>
      </c>
      <c r="L196" s="309">
        <v>0</v>
      </c>
      <c r="M196" s="309">
        <v>17671</v>
      </c>
      <c r="N196" s="309">
        <v>0</v>
      </c>
      <c r="O196" s="309">
        <v>23040</v>
      </c>
      <c r="T196" s="4"/>
    </row>
    <row r="197" spans="1:20" s="309" customFormat="1" x14ac:dyDescent="0.25">
      <c r="A197" s="76">
        <v>74561</v>
      </c>
      <c r="B197" s="76" t="s">
        <v>146</v>
      </c>
      <c r="C197" s="84" t="s">
        <v>45</v>
      </c>
      <c r="D197" s="326" t="s">
        <v>472</v>
      </c>
      <c r="E197" s="327">
        <f t="shared" si="3"/>
        <v>-154353</v>
      </c>
      <c r="F197" s="309">
        <v>0</v>
      </c>
      <c r="G197" s="309">
        <v>-55737</v>
      </c>
      <c r="J197" s="309">
        <v>0</v>
      </c>
      <c r="K197" s="309">
        <v>-17305</v>
      </c>
      <c r="L197" s="309">
        <v>0</v>
      </c>
      <c r="M197" s="309">
        <v>-50327</v>
      </c>
      <c r="N197" s="309">
        <v>0</v>
      </c>
      <c r="O197" s="309">
        <v>-30984</v>
      </c>
      <c r="T197" s="4"/>
    </row>
    <row r="198" spans="1:20" s="309" customFormat="1" x14ac:dyDescent="0.25">
      <c r="A198" s="76">
        <v>74064</v>
      </c>
      <c r="B198" s="76" t="s">
        <v>147</v>
      </c>
      <c r="C198" s="84" t="s">
        <v>45</v>
      </c>
      <c r="D198" s="326" t="s">
        <v>472</v>
      </c>
      <c r="E198" s="327">
        <f t="shared" si="3"/>
        <v>-168833</v>
      </c>
      <c r="F198" s="309">
        <v>0</v>
      </c>
      <c r="G198" s="309">
        <v>-129548</v>
      </c>
      <c r="J198" s="309">
        <v>0</v>
      </c>
      <c r="K198" s="309">
        <v>-9670</v>
      </c>
      <c r="L198" s="309">
        <v>0</v>
      </c>
      <c r="M198" s="309">
        <v>-17933</v>
      </c>
      <c r="N198" s="309">
        <v>0</v>
      </c>
      <c r="O198" s="309">
        <v>-11682</v>
      </c>
      <c r="T198" s="4"/>
    </row>
    <row r="199" spans="1:20" s="309" customFormat="1" x14ac:dyDescent="0.25">
      <c r="A199" s="76">
        <v>76628</v>
      </c>
      <c r="B199" s="76" t="s">
        <v>148</v>
      </c>
      <c r="C199" s="84" t="s">
        <v>45</v>
      </c>
      <c r="D199" s="326" t="s">
        <v>472</v>
      </c>
      <c r="E199" s="327">
        <f t="shared" si="3"/>
        <v>331299</v>
      </c>
      <c r="F199" s="309">
        <v>0</v>
      </c>
      <c r="G199" s="309">
        <v>268310</v>
      </c>
      <c r="J199" s="309">
        <v>0</v>
      </c>
      <c r="K199" s="309">
        <v>20148</v>
      </c>
      <c r="L199" s="309">
        <v>0</v>
      </c>
      <c r="M199" s="309">
        <v>28342</v>
      </c>
      <c r="N199" s="309">
        <v>0</v>
      </c>
      <c r="O199" s="309">
        <v>14499</v>
      </c>
      <c r="T199" s="4"/>
    </row>
    <row r="200" spans="1:20" s="309" customFormat="1" x14ac:dyDescent="0.25">
      <c r="A200" s="76">
        <v>74076</v>
      </c>
      <c r="B200" s="76" t="s">
        <v>149</v>
      </c>
      <c r="C200" s="84" t="s">
        <v>45</v>
      </c>
      <c r="D200" s="326" t="s">
        <v>472</v>
      </c>
      <c r="E200" s="327">
        <f t="shared" si="3"/>
        <v>159585</v>
      </c>
      <c r="F200" s="309">
        <v>0</v>
      </c>
      <c r="G200" s="309">
        <v>46537</v>
      </c>
      <c r="J200" s="309">
        <v>0</v>
      </c>
      <c r="K200" s="309">
        <v>18629</v>
      </c>
      <c r="L200" s="309">
        <v>0</v>
      </c>
      <c r="M200" s="309">
        <v>51188</v>
      </c>
      <c r="N200" s="309">
        <v>0</v>
      </c>
      <c r="O200" s="309">
        <v>43231</v>
      </c>
      <c r="T200" s="4"/>
    </row>
    <row r="201" spans="1:20" s="309" customFormat="1" x14ac:dyDescent="0.25">
      <c r="A201" s="76">
        <v>73440</v>
      </c>
      <c r="B201" s="76" t="s">
        <v>150</v>
      </c>
      <c r="C201" s="78" t="s">
        <v>45</v>
      </c>
      <c r="D201" s="326" t="s">
        <v>472</v>
      </c>
      <c r="E201" s="327">
        <f t="shared" si="3"/>
        <v>-78690</v>
      </c>
      <c r="F201" s="309">
        <v>0</v>
      </c>
      <c r="G201" s="309">
        <v>-13278</v>
      </c>
      <c r="J201" s="309">
        <v>0</v>
      </c>
      <c r="K201" s="309">
        <v>-8762</v>
      </c>
      <c r="L201" s="309">
        <v>0</v>
      </c>
      <c r="M201" s="309">
        <v>-42833</v>
      </c>
      <c r="N201" s="309">
        <v>0</v>
      </c>
      <c r="O201" s="309">
        <v>-13817</v>
      </c>
      <c r="T201" s="4"/>
    </row>
    <row r="202" spans="1:20" s="309" customFormat="1" x14ac:dyDescent="0.25">
      <c r="A202" s="76">
        <v>74179</v>
      </c>
      <c r="B202" s="76" t="s">
        <v>151</v>
      </c>
      <c r="C202" s="78" t="s">
        <v>45</v>
      </c>
      <c r="D202" s="326" t="s">
        <v>472</v>
      </c>
      <c r="E202" s="327">
        <f t="shared" si="3"/>
        <v>57777</v>
      </c>
      <c r="F202" s="309">
        <v>0</v>
      </c>
      <c r="G202" s="309">
        <v>11911</v>
      </c>
      <c r="J202" s="309">
        <v>0</v>
      </c>
      <c r="K202" s="309">
        <v>311</v>
      </c>
      <c r="L202" s="309">
        <v>0</v>
      </c>
      <c r="M202" s="309">
        <v>39607</v>
      </c>
      <c r="N202" s="309">
        <v>0</v>
      </c>
      <c r="O202" s="309">
        <v>5948</v>
      </c>
      <c r="T202" s="4"/>
    </row>
    <row r="203" spans="1:20" s="309" customFormat="1" x14ac:dyDescent="0.25">
      <c r="A203" s="78">
        <v>74328</v>
      </c>
      <c r="B203" s="76" t="s">
        <v>152</v>
      </c>
      <c r="C203" s="78" t="s">
        <v>45</v>
      </c>
      <c r="D203" s="326" t="s">
        <v>472</v>
      </c>
      <c r="E203" s="327">
        <f t="shared" si="3"/>
        <v>134677</v>
      </c>
      <c r="F203" s="309">
        <v>0</v>
      </c>
      <c r="G203" s="309">
        <v>114673</v>
      </c>
      <c r="J203" s="309">
        <v>0</v>
      </c>
      <c r="K203" s="309">
        <v>3075</v>
      </c>
      <c r="L203" s="309">
        <v>0</v>
      </c>
      <c r="M203" s="309">
        <v>9473</v>
      </c>
      <c r="N203" s="309">
        <v>0</v>
      </c>
      <c r="O203" s="309">
        <v>7456</v>
      </c>
      <c r="T203" s="4"/>
    </row>
    <row r="204" spans="1:20" s="309" customFormat="1" x14ac:dyDescent="0.25">
      <c r="A204" s="76">
        <v>74655</v>
      </c>
      <c r="B204" s="76" t="s">
        <v>153</v>
      </c>
      <c r="C204" s="78" t="s">
        <v>45</v>
      </c>
      <c r="D204" s="326" t="s">
        <v>472</v>
      </c>
      <c r="E204" s="327">
        <f t="shared" si="3"/>
        <v>218661</v>
      </c>
      <c r="F204" s="309">
        <v>0</v>
      </c>
      <c r="G204" s="309">
        <v>165021</v>
      </c>
      <c r="J204" s="309">
        <v>0</v>
      </c>
      <c r="K204" s="309">
        <v>27965</v>
      </c>
      <c r="L204" s="309">
        <v>0</v>
      </c>
      <c r="M204" s="309">
        <v>3670</v>
      </c>
      <c r="N204" s="309">
        <v>0</v>
      </c>
      <c r="O204" s="309">
        <v>22005</v>
      </c>
      <c r="T204" s="4"/>
    </row>
    <row r="205" spans="1:20" s="309" customFormat="1" x14ac:dyDescent="0.25">
      <c r="A205" s="76">
        <v>72006</v>
      </c>
      <c r="B205" s="76" t="s">
        <v>154</v>
      </c>
      <c r="C205" s="78" t="s">
        <v>45</v>
      </c>
      <c r="D205" s="326" t="s">
        <v>472</v>
      </c>
      <c r="E205" s="327">
        <f t="shared" si="3"/>
        <v>-149177</v>
      </c>
      <c r="F205" s="309">
        <v>0</v>
      </c>
      <c r="G205" s="309">
        <v>10400</v>
      </c>
      <c r="J205" s="309">
        <v>0</v>
      </c>
      <c r="K205" s="309">
        <v>-61531</v>
      </c>
      <c r="L205" s="309">
        <v>0</v>
      </c>
      <c r="M205" s="309">
        <v>-25932</v>
      </c>
      <c r="N205" s="309">
        <v>0</v>
      </c>
      <c r="O205" s="309">
        <v>-72114</v>
      </c>
      <c r="T205" s="4"/>
    </row>
    <row r="206" spans="1:20" s="309" customFormat="1" x14ac:dyDescent="0.25">
      <c r="A206" s="76">
        <v>73488</v>
      </c>
      <c r="B206" s="76" t="s">
        <v>155</v>
      </c>
      <c r="C206" s="78" t="s">
        <v>45</v>
      </c>
      <c r="D206" s="326" t="s">
        <v>472</v>
      </c>
      <c r="E206" s="327">
        <f t="shared" si="3"/>
        <v>7251</v>
      </c>
      <c r="F206" s="309">
        <v>0</v>
      </c>
      <c r="G206" s="309">
        <v>-19628</v>
      </c>
      <c r="J206" s="309">
        <v>0</v>
      </c>
      <c r="K206" s="309">
        <v>6068</v>
      </c>
      <c r="L206" s="309">
        <v>0</v>
      </c>
      <c r="M206" s="309">
        <v>-6058</v>
      </c>
      <c r="N206" s="309">
        <v>0</v>
      </c>
      <c r="O206" s="309">
        <v>26869</v>
      </c>
      <c r="T206" s="4"/>
    </row>
    <row r="207" spans="1:20" s="309" customFormat="1" x14ac:dyDescent="0.25">
      <c r="A207" s="76">
        <v>73011</v>
      </c>
      <c r="B207" s="76" t="s">
        <v>156</v>
      </c>
      <c r="C207" s="78" t="s">
        <v>45</v>
      </c>
      <c r="D207" s="326" t="s">
        <v>472</v>
      </c>
      <c r="E207" s="327">
        <f t="shared" si="3"/>
        <v>441964</v>
      </c>
      <c r="F207" s="309">
        <v>0</v>
      </c>
      <c r="G207" s="309">
        <v>345576</v>
      </c>
      <c r="J207" s="309">
        <v>0</v>
      </c>
      <c r="K207" s="309">
        <v>37538</v>
      </c>
      <c r="L207" s="309">
        <v>0</v>
      </c>
      <c r="M207" s="309">
        <v>26829</v>
      </c>
      <c r="N207" s="309">
        <v>0</v>
      </c>
      <c r="O207" s="309">
        <v>32021</v>
      </c>
      <c r="T207" s="4"/>
    </row>
    <row r="208" spans="1:20" s="309" customFormat="1" x14ac:dyDescent="0.25">
      <c r="A208" s="76">
        <v>73511</v>
      </c>
      <c r="B208" s="76" t="s">
        <v>157</v>
      </c>
      <c r="C208" s="78" t="s">
        <v>45</v>
      </c>
      <c r="D208" s="326" t="s">
        <v>472</v>
      </c>
      <c r="E208" s="327">
        <f t="shared" si="3"/>
        <v>129835</v>
      </c>
      <c r="F208" s="309">
        <v>0</v>
      </c>
      <c r="G208" s="309">
        <v>108247</v>
      </c>
      <c r="J208" s="309">
        <v>0</v>
      </c>
      <c r="K208" s="309">
        <v>11643</v>
      </c>
      <c r="L208" s="309">
        <v>0</v>
      </c>
      <c r="M208" s="309">
        <v>-998</v>
      </c>
      <c r="N208" s="309">
        <v>0</v>
      </c>
      <c r="O208" s="309">
        <v>10943</v>
      </c>
      <c r="T208" s="4"/>
    </row>
    <row r="209" spans="1:20" s="309" customFormat="1" x14ac:dyDescent="0.25">
      <c r="A209" s="76">
        <v>73107</v>
      </c>
      <c r="B209" s="76" t="s">
        <v>158</v>
      </c>
      <c r="C209" s="78" t="s">
        <v>45</v>
      </c>
      <c r="D209" s="326" t="s">
        <v>472</v>
      </c>
      <c r="E209" s="327">
        <f t="shared" si="3"/>
        <v>255407</v>
      </c>
      <c r="F209" s="309">
        <v>0</v>
      </c>
      <c r="G209" s="309">
        <v>201739</v>
      </c>
      <c r="J209" s="309">
        <v>0</v>
      </c>
      <c r="K209" s="309">
        <v>21344</v>
      </c>
      <c r="L209" s="309">
        <v>0</v>
      </c>
      <c r="M209" s="309">
        <v>17100</v>
      </c>
      <c r="N209" s="309">
        <v>0</v>
      </c>
      <c r="O209" s="309">
        <v>15224</v>
      </c>
      <c r="T209" s="4"/>
    </row>
    <row r="210" spans="1:20" s="309" customFormat="1" x14ac:dyDescent="0.25">
      <c r="A210" s="76">
        <v>72007</v>
      </c>
      <c r="B210" s="76" t="s">
        <v>159</v>
      </c>
      <c r="C210" s="78" t="s">
        <v>45</v>
      </c>
      <c r="D210" s="326" t="s">
        <v>472</v>
      </c>
      <c r="E210" s="327">
        <f t="shared" si="3"/>
        <v>714995</v>
      </c>
      <c r="F210" s="309">
        <v>0</v>
      </c>
      <c r="G210" s="309">
        <v>535306</v>
      </c>
      <c r="J210" s="309">
        <v>0</v>
      </c>
      <c r="K210" s="309">
        <v>40037</v>
      </c>
      <c r="L210" s="309">
        <v>0</v>
      </c>
      <c r="M210" s="309">
        <v>142986</v>
      </c>
      <c r="N210" s="309">
        <v>0</v>
      </c>
      <c r="O210" s="309">
        <v>-3334</v>
      </c>
      <c r="T210" s="4"/>
    </row>
    <row r="211" spans="1:20" s="309" customFormat="1" x14ac:dyDescent="0.25">
      <c r="A211" s="76">
        <v>72008</v>
      </c>
      <c r="B211" s="76" t="s">
        <v>160</v>
      </c>
      <c r="C211" s="78" t="s">
        <v>45</v>
      </c>
      <c r="D211" s="326" t="s">
        <v>472</v>
      </c>
      <c r="E211" s="327">
        <f t="shared" si="3"/>
        <v>325869</v>
      </c>
      <c r="F211" s="309">
        <v>0</v>
      </c>
      <c r="G211" s="309">
        <v>221687</v>
      </c>
      <c r="J211" s="309">
        <v>0</v>
      </c>
      <c r="K211" s="309">
        <v>56852</v>
      </c>
      <c r="L211" s="309">
        <v>0</v>
      </c>
      <c r="M211" s="309">
        <v>17657</v>
      </c>
      <c r="N211" s="309">
        <v>0</v>
      </c>
      <c r="O211" s="309">
        <v>29673</v>
      </c>
      <c r="T211" s="4"/>
    </row>
    <row r="212" spans="1:20" s="309" customFormat="1" x14ac:dyDescent="0.25">
      <c r="A212" s="76">
        <v>73497</v>
      </c>
      <c r="B212" s="76" t="s">
        <v>161</v>
      </c>
      <c r="C212" s="78" t="s">
        <v>45</v>
      </c>
      <c r="D212" s="326" t="s">
        <v>472</v>
      </c>
      <c r="E212" s="327">
        <f t="shared" si="3"/>
        <v>29679</v>
      </c>
      <c r="F212" s="309">
        <v>0</v>
      </c>
      <c r="G212" s="309">
        <v>-13837</v>
      </c>
      <c r="J212" s="309">
        <v>0</v>
      </c>
      <c r="K212" s="309">
        <v>16973</v>
      </c>
      <c r="L212" s="309">
        <v>0</v>
      </c>
      <c r="M212" s="309">
        <v>27304</v>
      </c>
      <c r="N212" s="309">
        <v>0</v>
      </c>
      <c r="O212" s="309">
        <v>-761</v>
      </c>
      <c r="T212" s="4"/>
    </row>
    <row r="213" spans="1:20" s="309" customFormat="1" x14ac:dyDescent="0.25">
      <c r="A213" s="76">
        <v>72011</v>
      </c>
      <c r="B213" s="76" t="s">
        <v>162</v>
      </c>
      <c r="C213" s="78" t="s">
        <v>45</v>
      </c>
      <c r="D213" s="326"/>
      <c r="E213" s="327">
        <f t="shared" si="3"/>
        <v>0</v>
      </c>
      <c r="T213" s="4"/>
    </row>
    <row r="214" spans="1:20" s="309" customFormat="1" x14ac:dyDescent="0.25">
      <c r="A214" s="76">
        <v>72013</v>
      </c>
      <c r="B214" s="76" t="s">
        <v>163</v>
      </c>
      <c r="C214" s="78" t="s">
        <v>45</v>
      </c>
      <c r="D214" s="326" t="s">
        <v>472</v>
      </c>
      <c r="E214" s="327">
        <f t="shared" si="3"/>
        <v>-787436</v>
      </c>
      <c r="F214" s="309">
        <v>0</v>
      </c>
      <c r="G214" s="309">
        <v>-494039</v>
      </c>
      <c r="J214" s="309">
        <v>0</v>
      </c>
      <c r="K214" s="309">
        <v>-197078</v>
      </c>
      <c r="L214" s="309">
        <v>0</v>
      </c>
      <c r="M214" s="309">
        <v>-253979</v>
      </c>
      <c r="N214" s="309">
        <v>0</v>
      </c>
      <c r="O214" s="309">
        <f>--157660</f>
        <v>157660</v>
      </c>
      <c r="T214" s="4"/>
    </row>
    <row r="215" spans="1:20" s="309" customFormat="1" x14ac:dyDescent="0.25">
      <c r="A215" s="76">
        <v>72014</v>
      </c>
      <c r="B215" s="76" t="s">
        <v>164</v>
      </c>
      <c r="C215" s="78" t="s">
        <v>45</v>
      </c>
      <c r="D215" s="326" t="s">
        <v>472</v>
      </c>
      <c r="E215" s="327">
        <f t="shared" ref="E215:E278" si="4">SUM(F215:Q215)</f>
        <v>400723</v>
      </c>
      <c r="F215" s="309">
        <v>0</v>
      </c>
      <c r="G215" s="309">
        <v>263153</v>
      </c>
      <c r="J215" s="309">
        <v>0</v>
      </c>
      <c r="K215" s="309">
        <v>38183</v>
      </c>
      <c r="L215" s="309">
        <v>0</v>
      </c>
      <c r="M215" s="309">
        <v>41096</v>
      </c>
      <c r="N215" s="309">
        <v>0</v>
      </c>
      <c r="O215" s="309">
        <v>58291</v>
      </c>
      <c r="T215" s="4"/>
    </row>
    <row r="216" spans="1:20" s="309" customFormat="1" x14ac:dyDescent="0.25">
      <c r="A216" s="76">
        <v>73319</v>
      </c>
      <c r="B216" s="76" t="s">
        <v>165</v>
      </c>
      <c r="C216" s="78" t="s">
        <v>45</v>
      </c>
      <c r="D216" s="326" t="s">
        <v>472</v>
      </c>
      <c r="E216" s="327">
        <f t="shared" si="4"/>
        <v>40750</v>
      </c>
      <c r="F216" s="309">
        <v>0</v>
      </c>
      <c r="G216" s="309">
        <v>15145</v>
      </c>
      <c r="J216" s="309">
        <v>0</v>
      </c>
      <c r="K216" s="309">
        <v>1513</v>
      </c>
      <c r="L216" s="309">
        <v>0</v>
      </c>
      <c r="M216" s="309">
        <v>21278</v>
      </c>
      <c r="N216" s="309">
        <v>0</v>
      </c>
      <c r="O216" s="309">
        <v>2814</v>
      </c>
      <c r="T216" s="4"/>
    </row>
    <row r="217" spans="1:20" s="309" customFormat="1" x14ac:dyDescent="0.25">
      <c r="A217" s="76">
        <v>73423</v>
      </c>
      <c r="B217" s="76" t="s">
        <v>166</v>
      </c>
      <c r="C217" s="78" t="s">
        <v>45</v>
      </c>
      <c r="D217" s="326" t="s">
        <v>472</v>
      </c>
      <c r="E217" s="327">
        <f t="shared" si="4"/>
        <v>155154</v>
      </c>
      <c r="F217" s="309">
        <v>0</v>
      </c>
      <c r="G217" s="309">
        <v>148035</v>
      </c>
      <c r="J217" s="309">
        <v>0</v>
      </c>
      <c r="K217" s="309">
        <v>-14600</v>
      </c>
      <c r="L217" s="309">
        <v>0</v>
      </c>
      <c r="M217" s="309">
        <v>20976</v>
      </c>
      <c r="N217" s="309">
        <v>0</v>
      </c>
      <c r="O217" s="309">
        <v>743</v>
      </c>
      <c r="T217" s="4"/>
    </row>
    <row r="218" spans="1:20" s="309" customFormat="1" x14ac:dyDescent="0.25">
      <c r="A218" s="76">
        <v>73435</v>
      </c>
      <c r="B218" s="76" t="s">
        <v>167</v>
      </c>
      <c r="C218" s="78" t="s">
        <v>45</v>
      </c>
      <c r="D218" s="326" t="s">
        <v>472</v>
      </c>
      <c r="E218" s="327">
        <f t="shared" si="4"/>
        <v>-399777</v>
      </c>
      <c r="F218" s="309">
        <v>0</v>
      </c>
      <c r="G218" s="309">
        <v>-210808</v>
      </c>
      <c r="J218" s="309">
        <v>0</v>
      </c>
      <c r="K218" s="309">
        <v>-73152</v>
      </c>
      <c r="L218" s="309">
        <v>0</v>
      </c>
      <c r="M218" s="309">
        <v>-66273</v>
      </c>
      <c r="N218" s="309">
        <v>0</v>
      </c>
      <c r="O218" s="309">
        <v>-49544</v>
      </c>
      <c r="T218" s="4"/>
    </row>
    <row r="219" spans="1:20" s="309" customFormat="1" x14ac:dyDescent="0.25">
      <c r="A219" s="76">
        <v>73052</v>
      </c>
      <c r="B219" s="76" t="s">
        <v>168</v>
      </c>
      <c r="C219" s="78" t="s">
        <v>45</v>
      </c>
      <c r="D219" s="326" t="s">
        <v>472</v>
      </c>
      <c r="E219" s="327">
        <f t="shared" si="4"/>
        <v>-166408</v>
      </c>
      <c r="F219" s="309">
        <v>0</v>
      </c>
      <c r="G219" s="309">
        <v>-32719</v>
      </c>
      <c r="J219" s="309">
        <v>0</v>
      </c>
      <c r="K219" s="309">
        <v>-15861</v>
      </c>
      <c r="L219" s="309">
        <v>0</v>
      </c>
      <c r="M219" s="309">
        <v>-100507</v>
      </c>
      <c r="N219" s="309">
        <v>0</v>
      </c>
      <c r="O219" s="309">
        <v>-17321</v>
      </c>
      <c r="T219" s="4"/>
    </row>
    <row r="220" spans="1:20" s="309" customFormat="1" x14ac:dyDescent="0.25">
      <c r="A220" s="76">
        <v>74329</v>
      </c>
      <c r="B220" s="76" t="s">
        <v>169</v>
      </c>
      <c r="C220" s="78" t="s">
        <v>45</v>
      </c>
      <c r="D220" s="326" t="s">
        <v>472</v>
      </c>
      <c r="E220" s="327">
        <f t="shared" si="4"/>
        <v>269756</v>
      </c>
      <c r="F220" s="309">
        <v>0</v>
      </c>
      <c r="G220" s="309">
        <v>123755</v>
      </c>
      <c r="J220" s="309">
        <v>0</v>
      </c>
      <c r="K220" s="309">
        <v>76738</v>
      </c>
      <c r="L220" s="309">
        <v>0</v>
      </c>
      <c r="M220" s="309">
        <v>34287</v>
      </c>
      <c r="N220" s="309">
        <v>0</v>
      </c>
      <c r="O220" s="309">
        <v>34976</v>
      </c>
      <c r="T220" s="4"/>
    </row>
    <row r="221" spans="1:20" s="309" customFormat="1" x14ac:dyDescent="0.25">
      <c r="A221" s="76">
        <v>73485</v>
      </c>
      <c r="B221" s="76" t="s">
        <v>170</v>
      </c>
      <c r="C221" s="78" t="s">
        <v>45</v>
      </c>
      <c r="D221" s="326" t="s">
        <v>472</v>
      </c>
      <c r="E221" s="327">
        <f t="shared" si="4"/>
        <v>61456</v>
      </c>
      <c r="F221" s="309">
        <v>0</v>
      </c>
      <c r="G221" s="309">
        <v>33266</v>
      </c>
      <c r="J221" s="309">
        <v>0</v>
      </c>
      <c r="K221" s="309">
        <v>11658</v>
      </c>
      <c r="L221" s="309">
        <v>0</v>
      </c>
      <c r="M221" s="309">
        <v>11954</v>
      </c>
      <c r="N221" s="309">
        <v>0</v>
      </c>
      <c r="O221" s="309">
        <v>4578</v>
      </c>
      <c r="T221" s="4"/>
    </row>
    <row r="222" spans="1:20" s="309" customFormat="1" x14ac:dyDescent="0.25">
      <c r="A222" s="76">
        <v>73537</v>
      </c>
      <c r="B222" s="76" t="s">
        <v>171</v>
      </c>
      <c r="C222" s="78" t="s">
        <v>45</v>
      </c>
      <c r="D222" s="326" t="s">
        <v>472</v>
      </c>
      <c r="E222" s="327">
        <f t="shared" si="4"/>
        <v>349743</v>
      </c>
      <c r="F222" s="309">
        <v>0</v>
      </c>
      <c r="G222" s="309">
        <v>182334</v>
      </c>
      <c r="J222" s="309">
        <v>0</v>
      </c>
      <c r="K222" s="309">
        <v>39262</v>
      </c>
      <c r="L222" s="309">
        <v>0</v>
      </c>
      <c r="M222" s="309">
        <v>58549</v>
      </c>
      <c r="N222" s="309">
        <v>0</v>
      </c>
      <c r="O222" s="309">
        <v>69598</v>
      </c>
      <c r="T222" s="4"/>
    </row>
    <row r="223" spans="1:20" s="309" customFormat="1" x14ac:dyDescent="0.25">
      <c r="A223" s="76">
        <v>73529</v>
      </c>
      <c r="B223" s="76" t="s">
        <v>172</v>
      </c>
      <c r="C223" s="78" t="s">
        <v>45</v>
      </c>
      <c r="D223" s="326" t="s">
        <v>472</v>
      </c>
      <c r="E223" s="327">
        <f t="shared" si="4"/>
        <v>-55584</v>
      </c>
      <c r="F223" s="309">
        <v>0</v>
      </c>
      <c r="G223" s="309">
        <v>-36744</v>
      </c>
      <c r="J223" s="309">
        <v>0</v>
      </c>
      <c r="K223" s="309">
        <v>-5998</v>
      </c>
      <c r="L223" s="309">
        <v>0</v>
      </c>
      <c r="M223" s="309">
        <v>-3782</v>
      </c>
      <c r="N223" s="309">
        <v>0</v>
      </c>
      <c r="O223" s="309">
        <v>-9060</v>
      </c>
      <c r="T223" s="4"/>
    </row>
    <row r="224" spans="1:20" s="309" customFormat="1" x14ac:dyDescent="0.25">
      <c r="A224" s="76">
        <v>73223</v>
      </c>
      <c r="B224" s="76" t="s">
        <v>173</v>
      </c>
      <c r="C224" s="78" t="s">
        <v>45</v>
      </c>
      <c r="D224" s="326" t="s">
        <v>472</v>
      </c>
      <c r="E224" s="327">
        <f t="shared" si="4"/>
        <v>-503522</v>
      </c>
      <c r="F224" s="309">
        <v>0</v>
      </c>
      <c r="G224" s="309">
        <v>-204948</v>
      </c>
      <c r="J224" s="309">
        <v>0</v>
      </c>
      <c r="K224" s="309">
        <v>-31957</v>
      </c>
      <c r="L224" s="309">
        <v>0</v>
      </c>
      <c r="M224" s="309">
        <v>-118358</v>
      </c>
      <c r="N224" s="309">
        <v>0</v>
      </c>
      <c r="O224" s="309">
        <v>-148259</v>
      </c>
      <c r="T224" s="4"/>
    </row>
    <row r="225" spans="1:20" s="309" customFormat="1" x14ac:dyDescent="0.25">
      <c r="A225" s="76">
        <v>73404</v>
      </c>
      <c r="B225" s="76" t="s">
        <v>174</v>
      </c>
      <c r="C225" s="78" t="s">
        <v>45</v>
      </c>
      <c r="D225" s="326" t="s">
        <v>472</v>
      </c>
      <c r="E225" s="327">
        <f t="shared" si="4"/>
        <v>-156133</v>
      </c>
      <c r="F225" s="309">
        <v>0</v>
      </c>
      <c r="G225" s="309">
        <v>-60612</v>
      </c>
      <c r="J225" s="309">
        <v>0</v>
      </c>
      <c r="K225" s="309">
        <v>-13294</v>
      </c>
      <c r="L225" s="309">
        <v>0</v>
      </c>
      <c r="M225" s="309">
        <v>-25930</v>
      </c>
      <c r="N225" s="309">
        <v>0</v>
      </c>
      <c r="O225" s="309">
        <v>-56297</v>
      </c>
      <c r="T225" s="4"/>
    </row>
    <row r="226" spans="1:20" s="309" customFormat="1" x14ac:dyDescent="0.25">
      <c r="A226" s="76">
        <v>76081</v>
      </c>
      <c r="B226" s="76" t="s">
        <v>175</v>
      </c>
      <c r="C226" s="78" t="s">
        <v>45</v>
      </c>
      <c r="D226" s="326" t="s">
        <v>472</v>
      </c>
      <c r="E226" s="327">
        <f t="shared" si="4"/>
        <v>9369</v>
      </c>
      <c r="F226" s="309">
        <v>0</v>
      </c>
      <c r="G226" s="309">
        <v>7497</v>
      </c>
      <c r="J226" s="309">
        <v>0</v>
      </c>
      <c r="K226" s="309">
        <v>-184</v>
      </c>
      <c r="L226" s="309">
        <v>0</v>
      </c>
      <c r="M226" s="309">
        <v>-1210</v>
      </c>
      <c r="N226" s="309">
        <v>0</v>
      </c>
      <c r="O226" s="309">
        <v>3266</v>
      </c>
      <c r="T226" s="4"/>
    </row>
    <row r="227" spans="1:20" s="309" customFormat="1" x14ac:dyDescent="0.25">
      <c r="A227" s="76">
        <v>170005</v>
      </c>
      <c r="B227" s="76" t="s">
        <v>176</v>
      </c>
      <c r="C227" s="78" t="s">
        <v>45</v>
      </c>
      <c r="D227" s="326" t="s">
        <v>472</v>
      </c>
      <c r="E227" s="327">
        <f t="shared" si="4"/>
        <v>2126</v>
      </c>
      <c r="F227" s="309">
        <v>0</v>
      </c>
      <c r="G227" s="309">
        <v>1002</v>
      </c>
      <c r="J227" s="309">
        <v>0</v>
      </c>
      <c r="K227" s="309">
        <v>726</v>
      </c>
      <c r="N227" s="309">
        <v>0</v>
      </c>
      <c r="O227" s="309">
        <v>398</v>
      </c>
      <c r="T227" s="4"/>
    </row>
    <row r="228" spans="1:20" s="309" customFormat="1" x14ac:dyDescent="0.25">
      <c r="A228" s="76">
        <v>76793</v>
      </c>
      <c r="B228" s="76" t="s">
        <v>177</v>
      </c>
      <c r="C228" s="78" t="s">
        <v>45</v>
      </c>
      <c r="D228" s="326" t="s">
        <v>472</v>
      </c>
      <c r="E228" s="327">
        <f t="shared" si="4"/>
        <v>129189</v>
      </c>
      <c r="F228" s="309">
        <v>0</v>
      </c>
      <c r="G228" s="309">
        <v>100405</v>
      </c>
      <c r="J228" s="309">
        <v>0</v>
      </c>
      <c r="K228" s="309">
        <v>10224</v>
      </c>
      <c r="L228" s="309">
        <v>0</v>
      </c>
      <c r="M228" s="309">
        <v>5297</v>
      </c>
      <c r="N228" s="309">
        <v>0</v>
      </c>
      <c r="O228" s="309">
        <v>13263</v>
      </c>
      <c r="T228" s="4"/>
    </row>
    <row r="229" spans="1:20" s="309" customFormat="1" x14ac:dyDescent="0.25">
      <c r="A229" s="76">
        <v>170010</v>
      </c>
      <c r="B229" s="76" t="s">
        <v>178</v>
      </c>
      <c r="C229" s="78" t="s">
        <v>45</v>
      </c>
      <c r="D229" s="326" t="s">
        <v>472</v>
      </c>
      <c r="E229" s="327">
        <f t="shared" si="4"/>
        <v>-3550861</v>
      </c>
      <c r="F229" s="309">
        <v>0</v>
      </c>
      <c r="G229" s="309">
        <v>-1783313</v>
      </c>
      <c r="J229" s="309">
        <v>0</v>
      </c>
      <c r="K229" s="309">
        <v>-451840</v>
      </c>
      <c r="L229" s="309">
        <v>0</v>
      </c>
      <c r="M229" s="309">
        <v>-483440</v>
      </c>
      <c r="N229" s="309">
        <v>0</v>
      </c>
      <c r="O229" s="309">
        <v>-832268</v>
      </c>
      <c r="T229" s="4"/>
    </row>
    <row r="230" spans="1:20" s="309" customFormat="1" x14ac:dyDescent="0.25">
      <c r="A230" s="76">
        <v>72018</v>
      </c>
      <c r="B230" s="76" t="s">
        <v>179</v>
      </c>
      <c r="C230" s="78" t="s">
        <v>45</v>
      </c>
      <c r="D230" s="326" t="s">
        <v>472</v>
      </c>
      <c r="E230" s="327">
        <f t="shared" si="4"/>
        <v>-344208</v>
      </c>
      <c r="F230" s="309">
        <v>0</v>
      </c>
      <c r="G230" s="309">
        <v>-112520</v>
      </c>
      <c r="J230" s="309">
        <v>0</v>
      </c>
      <c r="K230" s="309">
        <v>-124482</v>
      </c>
      <c r="L230" s="309">
        <v>0</v>
      </c>
      <c r="M230" s="309">
        <v>-67689</v>
      </c>
      <c r="N230" s="309">
        <v>0</v>
      </c>
      <c r="O230" s="309">
        <v>-39517</v>
      </c>
      <c r="T230" s="4"/>
    </row>
    <row r="231" spans="1:20" s="309" customFormat="1" x14ac:dyDescent="0.25">
      <c r="A231" s="76">
        <v>73405</v>
      </c>
      <c r="B231" s="76" t="s">
        <v>180</v>
      </c>
      <c r="C231" s="78" t="s">
        <v>45</v>
      </c>
      <c r="D231" s="326" t="s">
        <v>472</v>
      </c>
      <c r="E231" s="327">
        <f t="shared" si="4"/>
        <v>-24832</v>
      </c>
      <c r="F231" s="309">
        <v>0</v>
      </c>
      <c r="G231" s="309">
        <v>-56452</v>
      </c>
      <c r="J231" s="309">
        <v>0</v>
      </c>
      <c r="K231" s="309">
        <v>8868</v>
      </c>
      <c r="L231" s="309">
        <v>0</v>
      </c>
      <c r="M231" s="309">
        <v>15295</v>
      </c>
      <c r="N231" s="309">
        <v>0</v>
      </c>
      <c r="O231" s="309">
        <v>7457</v>
      </c>
      <c r="T231" s="4"/>
    </row>
    <row r="232" spans="1:20" s="309" customFormat="1" x14ac:dyDescent="0.25">
      <c r="A232" s="78">
        <v>72022</v>
      </c>
      <c r="B232" s="76" t="s">
        <v>181</v>
      </c>
      <c r="C232" s="78" t="s">
        <v>45</v>
      </c>
      <c r="D232" s="326" t="s">
        <v>472</v>
      </c>
      <c r="E232" s="327">
        <f t="shared" si="4"/>
        <v>-275997</v>
      </c>
      <c r="F232" s="309">
        <v>0</v>
      </c>
      <c r="G232" s="309">
        <v>-244033</v>
      </c>
      <c r="J232" s="309">
        <v>0</v>
      </c>
      <c r="K232" s="309">
        <v>6206</v>
      </c>
      <c r="L232" s="309">
        <v>0</v>
      </c>
      <c r="M232" s="309">
        <v>-1074</v>
      </c>
      <c r="N232" s="309">
        <v>0</v>
      </c>
      <c r="O232" s="309">
        <v>-37096</v>
      </c>
      <c r="T232" s="4"/>
    </row>
    <row r="233" spans="1:20" s="309" customFormat="1" x14ac:dyDescent="0.25">
      <c r="A233" s="76">
        <v>73473</v>
      </c>
      <c r="B233" s="76" t="s">
        <v>182</v>
      </c>
      <c r="C233" s="78" t="s">
        <v>45</v>
      </c>
      <c r="D233" s="326" t="s">
        <v>472</v>
      </c>
      <c r="E233" s="327">
        <f t="shared" si="4"/>
        <v>-352746</v>
      </c>
      <c r="F233" s="309">
        <v>0</v>
      </c>
      <c r="G233" s="309">
        <v>-118517</v>
      </c>
      <c r="J233" s="309">
        <v>0</v>
      </c>
      <c r="K233" s="309">
        <v>-34312</v>
      </c>
      <c r="L233" s="309">
        <v>0</v>
      </c>
      <c r="M233" s="309">
        <v>-101666</v>
      </c>
      <c r="N233" s="309">
        <v>0</v>
      </c>
      <c r="O233" s="309">
        <v>-98251</v>
      </c>
      <c r="T233" s="4"/>
    </row>
    <row r="234" spans="1:20" s="309" customFormat="1" x14ac:dyDescent="0.25">
      <c r="A234" s="76">
        <v>74357</v>
      </c>
      <c r="B234" s="76" t="s">
        <v>183</v>
      </c>
      <c r="C234" s="78" t="s">
        <v>45</v>
      </c>
      <c r="D234" s="326" t="s">
        <v>472</v>
      </c>
      <c r="E234" s="327">
        <f t="shared" si="4"/>
        <v>344714</v>
      </c>
      <c r="F234" s="309">
        <v>0</v>
      </c>
      <c r="G234" s="309">
        <v>311952</v>
      </c>
      <c r="J234" s="309">
        <v>0</v>
      </c>
      <c r="K234" s="309">
        <v>11886</v>
      </c>
      <c r="L234" s="309">
        <v>0</v>
      </c>
      <c r="M234" s="309">
        <v>-3070</v>
      </c>
      <c r="N234" s="309">
        <v>0</v>
      </c>
      <c r="O234" s="309">
        <v>23946</v>
      </c>
      <c r="T234" s="4"/>
    </row>
    <row r="235" spans="1:20" s="309" customFormat="1" x14ac:dyDescent="0.25">
      <c r="A235" s="76">
        <v>73372</v>
      </c>
      <c r="B235" s="76" t="s">
        <v>184</v>
      </c>
      <c r="C235" s="78" t="s">
        <v>45</v>
      </c>
      <c r="D235" s="326" t="s">
        <v>472</v>
      </c>
      <c r="E235" s="327">
        <f t="shared" si="4"/>
        <v>-453</v>
      </c>
      <c r="F235" s="309">
        <v>0</v>
      </c>
      <c r="G235" s="309">
        <v>3740</v>
      </c>
      <c r="J235" s="309">
        <v>0</v>
      </c>
      <c r="K235" s="309">
        <v>-4166</v>
      </c>
      <c r="L235" s="309">
        <v>0</v>
      </c>
      <c r="M235" s="309">
        <v>1092</v>
      </c>
      <c r="N235" s="309">
        <v>0</v>
      </c>
      <c r="O235" s="309">
        <v>-1119</v>
      </c>
      <c r="T235" s="4"/>
    </row>
    <row r="236" spans="1:20" s="309" customFormat="1" x14ac:dyDescent="0.25">
      <c r="A236" s="76">
        <v>73481</v>
      </c>
      <c r="B236" s="76" t="s">
        <v>185</v>
      </c>
      <c r="C236" s="78" t="s">
        <v>45</v>
      </c>
      <c r="D236" s="326" t="s">
        <v>472</v>
      </c>
      <c r="E236" s="327">
        <f t="shared" si="4"/>
        <v>-360298</v>
      </c>
      <c r="F236" s="309">
        <v>0</v>
      </c>
      <c r="G236" s="309">
        <v>-203503</v>
      </c>
      <c r="J236" s="309">
        <v>0</v>
      </c>
      <c r="K236" s="309">
        <v>-34837</v>
      </c>
      <c r="L236" s="309">
        <v>0</v>
      </c>
      <c r="M236" s="309">
        <v>-67181</v>
      </c>
      <c r="N236" s="309">
        <v>0</v>
      </c>
      <c r="O236" s="309">
        <v>-54777</v>
      </c>
      <c r="T236" s="4"/>
    </row>
    <row r="237" spans="1:20" s="309" customFormat="1" x14ac:dyDescent="0.25">
      <c r="A237" s="76">
        <v>73024</v>
      </c>
      <c r="B237" s="76" t="s">
        <v>186</v>
      </c>
      <c r="C237" s="78" t="s">
        <v>45</v>
      </c>
      <c r="D237" s="326" t="s">
        <v>472</v>
      </c>
      <c r="E237" s="327">
        <f t="shared" si="4"/>
        <v>57581</v>
      </c>
      <c r="F237" s="309">
        <v>0</v>
      </c>
      <c r="G237" s="309">
        <v>55390</v>
      </c>
      <c r="J237" s="309">
        <v>0</v>
      </c>
      <c r="K237" s="309">
        <v>8330</v>
      </c>
      <c r="L237" s="309">
        <v>0</v>
      </c>
      <c r="M237" s="309">
        <v>3481</v>
      </c>
      <c r="N237" s="309">
        <v>0</v>
      </c>
      <c r="O237" s="309">
        <v>-9620</v>
      </c>
      <c r="T237" s="4"/>
    </row>
    <row r="238" spans="1:20" s="309" customFormat="1" x14ac:dyDescent="0.25">
      <c r="A238" s="76">
        <v>70558</v>
      </c>
      <c r="B238" s="76" t="s">
        <v>138</v>
      </c>
      <c r="C238" s="78" t="s">
        <v>53</v>
      </c>
      <c r="D238" s="326"/>
      <c r="E238" s="327">
        <f t="shared" si="4"/>
        <v>0</v>
      </c>
      <c r="T238" s="4"/>
    </row>
    <row r="239" spans="1:20" s="309" customFormat="1" x14ac:dyDescent="0.25">
      <c r="A239" s="76">
        <v>70561</v>
      </c>
      <c r="B239" s="76" t="s">
        <v>204</v>
      </c>
      <c r="C239" s="78" t="s">
        <v>53</v>
      </c>
      <c r="D239" s="326"/>
      <c r="E239" s="327">
        <f t="shared" si="4"/>
        <v>0</v>
      </c>
      <c r="T239" s="4"/>
    </row>
    <row r="240" spans="1:20" s="309" customFormat="1" x14ac:dyDescent="0.25">
      <c r="A240" s="76">
        <v>70528</v>
      </c>
      <c r="B240" s="76" t="s">
        <v>205</v>
      </c>
      <c r="C240" s="78" t="s">
        <v>53</v>
      </c>
      <c r="D240" s="326"/>
      <c r="E240" s="327">
        <f t="shared" si="4"/>
        <v>0</v>
      </c>
      <c r="T240" s="4"/>
    </row>
    <row r="241" spans="1:20" s="309" customFormat="1" x14ac:dyDescent="0.25">
      <c r="A241" s="76">
        <v>70526</v>
      </c>
      <c r="B241" s="76" t="s">
        <v>206</v>
      </c>
      <c r="C241" s="78" t="s">
        <v>53</v>
      </c>
      <c r="D241" s="326"/>
      <c r="E241" s="327">
        <f t="shared" si="4"/>
        <v>0</v>
      </c>
      <c r="T241" s="4"/>
    </row>
    <row r="242" spans="1:20" s="309" customFormat="1" x14ac:dyDescent="0.25">
      <c r="A242" s="76">
        <v>170006</v>
      </c>
      <c r="B242" s="76" t="s">
        <v>207</v>
      </c>
      <c r="C242" s="78" t="s">
        <v>53</v>
      </c>
      <c r="D242" s="326"/>
      <c r="E242" s="327">
        <f t="shared" si="4"/>
        <v>0</v>
      </c>
      <c r="T242" s="4"/>
    </row>
    <row r="243" spans="1:20" s="309" customFormat="1" x14ac:dyDescent="0.25">
      <c r="A243" s="76">
        <v>70516</v>
      </c>
      <c r="B243" s="76" t="s">
        <v>208</v>
      </c>
      <c r="C243" s="78" t="s">
        <v>53</v>
      </c>
      <c r="D243" s="326"/>
      <c r="E243" s="327">
        <f t="shared" si="4"/>
        <v>0</v>
      </c>
      <c r="T243" s="4"/>
    </row>
    <row r="244" spans="1:20" s="309" customFormat="1" x14ac:dyDescent="0.25">
      <c r="A244" s="76">
        <v>70592</v>
      </c>
      <c r="B244" s="76" t="s">
        <v>156</v>
      </c>
      <c r="C244" s="78" t="s">
        <v>53</v>
      </c>
      <c r="D244" s="326"/>
      <c r="E244" s="327">
        <f t="shared" si="4"/>
        <v>0</v>
      </c>
      <c r="T244" s="4"/>
    </row>
    <row r="245" spans="1:20" s="309" customFormat="1" x14ac:dyDescent="0.25">
      <c r="A245" s="76">
        <v>70580</v>
      </c>
      <c r="B245" s="76" t="s">
        <v>209</v>
      </c>
      <c r="C245" s="78" t="s">
        <v>53</v>
      </c>
      <c r="D245" s="326"/>
      <c r="E245" s="327">
        <f t="shared" si="4"/>
        <v>0</v>
      </c>
      <c r="T245" s="4"/>
    </row>
    <row r="246" spans="1:20" s="309" customFormat="1" x14ac:dyDescent="0.25">
      <c r="A246" s="78">
        <v>70570</v>
      </c>
      <c r="B246" s="76" t="s">
        <v>164</v>
      </c>
      <c r="C246" s="78" t="s">
        <v>53</v>
      </c>
      <c r="D246" s="326"/>
      <c r="E246" s="327">
        <f t="shared" si="4"/>
        <v>0</v>
      </c>
      <c r="T246" s="4"/>
    </row>
    <row r="247" spans="1:20" s="309" customFormat="1" x14ac:dyDescent="0.25">
      <c r="A247" s="78">
        <v>70654</v>
      </c>
      <c r="B247" s="76" t="s">
        <v>167</v>
      </c>
      <c r="C247" s="78" t="s">
        <v>53</v>
      </c>
      <c r="D247" s="326"/>
      <c r="E247" s="327">
        <f t="shared" si="4"/>
        <v>0</v>
      </c>
      <c r="T247" s="4"/>
    </row>
    <row r="248" spans="1:20" s="309" customFormat="1" x14ac:dyDescent="0.25">
      <c r="A248" s="76">
        <v>70445</v>
      </c>
      <c r="B248" s="76" t="s">
        <v>210</v>
      </c>
      <c r="C248" s="78" t="s">
        <v>53</v>
      </c>
      <c r="D248" s="326"/>
      <c r="E248" s="327">
        <f t="shared" si="4"/>
        <v>0</v>
      </c>
      <c r="T248" s="4"/>
    </row>
    <row r="249" spans="1:20" s="309" customFormat="1" x14ac:dyDescent="0.25">
      <c r="A249" s="76">
        <v>70532</v>
      </c>
      <c r="B249" s="76" t="s">
        <v>211</v>
      </c>
      <c r="C249" s="78" t="s">
        <v>53</v>
      </c>
      <c r="D249" s="326"/>
      <c r="E249" s="327">
        <f t="shared" si="4"/>
        <v>0</v>
      </c>
      <c r="T249" s="4"/>
    </row>
    <row r="250" spans="1:20" s="309" customFormat="1" x14ac:dyDescent="0.25">
      <c r="A250" s="76">
        <v>71055</v>
      </c>
      <c r="B250" s="76" t="s">
        <v>243</v>
      </c>
      <c r="C250" s="78" t="s">
        <v>57</v>
      </c>
      <c r="D250" s="326" t="s">
        <v>472</v>
      </c>
      <c r="E250" s="327">
        <f t="shared" si="4"/>
        <v>0</v>
      </c>
      <c r="F250" s="309">
        <v>0</v>
      </c>
      <c r="G250" s="309">
        <v>0</v>
      </c>
      <c r="T250" s="4"/>
    </row>
    <row r="251" spans="1:20" s="309" customFormat="1" x14ac:dyDescent="0.25">
      <c r="A251" s="76">
        <v>71001</v>
      </c>
      <c r="B251" s="76" t="s">
        <v>244</v>
      </c>
      <c r="C251" s="78" t="s">
        <v>57</v>
      </c>
      <c r="D251" s="326" t="s">
        <v>472</v>
      </c>
      <c r="E251" s="327">
        <f t="shared" si="4"/>
        <v>0</v>
      </c>
      <c r="F251" s="309">
        <v>0</v>
      </c>
      <c r="G251" s="309">
        <v>0</v>
      </c>
      <c r="T251" s="4"/>
    </row>
    <row r="252" spans="1:20" s="309" customFormat="1" x14ac:dyDescent="0.25">
      <c r="A252" s="78">
        <v>72041</v>
      </c>
      <c r="B252" s="78" t="s">
        <v>188</v>
      </c>
      <c r="C252" s="78" t="s">
        <v>49</v>
      </c>
      <c r="D252" s="326" t="s">
        <v>472</v>
      </c>
      <c r="E252" s="327">
        <f t="shared" si="4"/>
        <v>20380</v>
      </c>
      <c r="F252" s="309">
        <v>175878</v>
      </c>
      <c r="G252" s="309">
        <v>-54688</v>
      </c>
      <c r="J252" s="309">
        <v>65</v>
      </c>
      <c r="K252" s="309">
        <v>-73063</v>
      </c>
      <c r="L252" s="309">
        <v>25910</v>
      </c>
      <c r="M252" s="309">
        <v>-74600</v>
      </c>
      <c r="N252" s="309">
        <v>5293</v>
      </c>
      <c r="O252" s="309">
        <v>15585</v>
      </c>
      <c r="T252" s="4"/>
    </row>
    <row r="253" spans="1:20" s="309" customFormat="1" x14ac:dyDescent="0.25">
      <c r="A253" s="76">
        <v>73464</v>
      </c>
      <c r="B253" s="76" t="s">
        <v>189</v>
      </c>
      <c r="C253" s="78" t="s">
        <v>49</v>
      </c>
      <c r="D253" s="326" t="s">
        <v>472</v>
      </c>
      <c r="E253" s="327">
        <f t="shared" si="4"/>
        <v>0</v>
      </c>
      <c r="F253" s="309">
        <v>0</v>
      </c>
      <c r="G253" s="309">
        <v>0</v>
      </c>
      <c r="T253" s="4"/>
    </row>
  </sheetData>
  <sortState ref="A23:S253">
    <sortCondition ref="C23:C253"/>
    <sortCondition ref="B23:B253"/>
  </sortState>
  <mergeCells count="7">
    <mergeCell ref="R5:S5"/>
    <mergeCell ref="F5:G5"/>
    <mergeCell ref="H5:I5"/>
    <mergeCell ref="J5:K5"/>
    <mergeCell ref="L5:M5"/>
    <mergeCell ref="N5:O5"/>
    <mergeCell ref="P5:Q5"/>
  </mergeCells>
  <pageMargins left="0.4" right="0.4" top="0.35" bottom="0.5" header="0.3" footer="0.3"/>
  <pageSetup scale="80" orientation="landscape" r:id="rId1"/>
  <headerFooter>
    <oddFooter>&amp;L&amp;"Times New Roman,Regular"&amp;10Burns &amp;&amp; Associates, Inc.&amp;C&amp;"Times New Roman,Regular"&amp;10Page &amp;P of &amp;N&amp;R&amp;"Times New Roman,Regular"&amp;10February 6,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3"/>
  <sheetViews>
    <sheetView zoomScale="90" zoomScaleNormal="90" workbookViewId="0">
      <selection activeCell="A8" sqref="A8:XFD8"/>
    </sheetView>
  </sheetViews>
  <sheetFormatPr defaultColWidth="9.109375" defaultRowHeight="13.2" x14ac:dyDescent="0.25"/>
  <cols>
    <col min="1" max="1" width="9.33203125" style="4" customWidth="1"/>
    <col min="2" max="2" width="37.6640625" style="4" customWidth="1"/>
    <col min="3" max="3" width="12.88671875" style="6" customWidth="1"/>
    <col min="4" max="4" width="10" style="312" customWidth="1"/>
    <col min="5" max="5" width="12.88671875" style="313" customWidth="1"/>
    <col min="6" max="7" width="14.33203125" style="309" customWidth="1"/>
    <col min="8" max="8" width="12.88671875" style="309" customWidth="1"/>
    <col min="9" max="9" width="11.5546875" style="309" customWidth="1"/>
    <col min="10" max="10" width="14.33203125" style="309" customWidth="1"/>
    <col min="11" max="12" width="12.88671875" style="309" customWidth="1"/>
    <col min="13" max="13" width="13.44140625" style="309" customWidth="1"/>
    <col min="14" max="14" width="12.88671875" style="309" customWidth="1"/>
    <col min="15" max="15" width="13.44140625" style="309" customWidth="1"/>
    <col min="16" max="16" width="11.88671875" style="309" customWidth="1"/>
    <col min="17" max="17" width="13.44140625" style="309" customWidth="1"/>
    <col min="18" max="19" width="9.109375" style="309"/>
    <col min="20" max="16384" width="9.109375" style="4"/>
  </cols>
  <sheetData>
    <row r="1" spans="1:19" ht="13.8" x14ac:dyDescent="0.25">
      <c r="A1" s="1" t="s">
        <v>478</v>
      </c>
      <c r="B1" s="1"/>
      <c r="C1" s="3"/>
      <c r="D1" s="307"/>
      <c r="E1" s="308"/>
    </row>
    <row r="2" spans="1:19" ht="13.8" x14ac:dyDescent="0.25">
      <c r="A2" s="9" t="s">
        <v>479</v>
      </c>
      <c r="B2" s="9"/>
      <c r="C2" s="11"/>
      <c r="D2" s="310"/>
      <c r="E2" s="311"/>
    </row>
    <row r="3" spans="1:19" ht="6.75" customHeight="1" x14ac:dyDescent="0.25"/>
    <row r="5" spans="1:19" s="20" customFormat="1" ht="28.5" customHeight="1" x14ac:dyDescent="0.25">
      <c r="A5" s="13" t="s">
        <v>21</v>
      </c>
      <c r="B5" s="13" t="s">
        <v>22</v>
      </c>
      <c r="C5" s="13" t="s">
        <v>24</v>
      </c>
      <c r="D5" s="314"/>
      <c r="E5" s="315"/>
      <c r="F5" s="503" t="s">
        <v>460</v>
      </c>
      <c r="G5" s="503"/>
      <c r="H5" s="503" t="s">
        <v>461</v>
      </c>
      <c r="I5" s="503"/>
      <c r="J5" s="503" t="s">
        <v>462</v>
      </c>
      <c r="K5" s="503"/>
      <c r="L5" s="503" t="s">
        <v>463</v>
      </c>
      <c r="M5" s="503"/>
      <c r="N5" s="503" t="s">
        <v>464</v>
      </c>
      <c r="O5" s="503"/>
      <c r="P5" s="503" t="s">
        <v>465</v>
      </c>
      <c r="Q5" s="503"/>
      <c r="R5" s="502" t="s">
        <v>466</v>
      </c>
      <c r="S5" s="502"/>
    </row>
    <row r="6" spans="1:19" s="34" customFormat="1" ht="15.6" customHeight="1" x14ac:dyDescent="0.25">
      <c r="A6" s="21" t="s">
        <v>31</v>
      </c>
      <c r="B6" s="22" t="s">
        <v>31</v>
      </c>
      <c r="C6" s="24"/>
      <c r="D6" s="316"/>
      <c r="E6" s="317"/>
      <c r="F6" s="318" t="s">
        <v>467</v>
      </c>
      <c r="G6" s="318" t="s">
        <v>468</v>
      </c>
      <c r="H6" s="318" t="s">
        <v>467</v>
      </c>
      <c r="I6" s="318" t="s">
        <v>468</v>
      </c>
      <c r="J6" s="318" t="s">
        <v>467</v>
      </c>
      <c r="K6" s="318" t="s">
        <v>468</v>
      </c>
      <c r="L6" s="318" t="s">
        <v>467</v>
      </c>
      <c r="M6" s="318" t="s">
        <v>468</v>
      </c>
      <c r="N6" s="318" t="s">
        <v>467</v>
      </c>
      <c r="O6" s="318" t="s">
        <v>468</v>
      </c>
      <c r="P6" s="318" t="s">
        <v>467</v>
      </c>
      <c r="Q6" s="318" t="s">
        <v>468</v>
      </c>
      <c r="R6" s="318" t="s">
        <v>467</v>
      </c>
      <c r="S6" s="318" t="s">
        <v>468</v>
      </c>
    </row>
    <row r="7" spans="1:19" s="34" customFormat="1" ht="46.2" x14ac:dyDescent="0.25">
      <c r="A7" s="35" t="s">
        <v>31</v>
      </c>
      <c r="B7" s="22" t="s">
        <v>31</v>
      </c>
      <c r="C7" s="24"/>
      <c r="D7" s="319" t="s">
        <v>469</v>
      </c>
      <c r="E7" s="319" t="s">
        <v>470</v>
      </c>
      <c r="F7" s="320" t="s">
        <v>471</v>
      </c>
      <c r="G7" s="320" t="s">
        <v>471</v>
      </c>
      <c r="H7" s="320" t="s">
        <v>471</v>
      </c>
      <c r="I7" s="320" t="s">
        <v>471</v>
      </c>
      <c r="J7" s="320" t="s">
        <v>471</v>
      </c>
      <c r="K7" s="320" t="s">
        <v>471</v>
      </c>
      <c r="L7" s="320" t="s">
        <v>471</v>
      </c>
      <c r="M7" s="320" t="s">
        <v>471</v>
      </c>
      <c r="N7" s="320" t="s">
        <v>471</v>
      </c>
      <c r="O7" s="320" t="s">
        <v>471</v>
      </c>
      <c r="P7" s="320" t="s">
        <v>471</v>
      </c>
      <c r="Q7" s="320" t="s">
        <v>471</v>
      </c>
      <c r="R7" s="320" t="s">
        <v>471</v>
      </c>
      <c r="S7" s="320" t="s">
        <v>471</v>
      </c>
    </row>
    <row r="8" spans="1:19" s="34" customFormat="1" x14ac:dyDescent="0.25">
      <c r="A8" s="35"/>
      <c r="B8" s="35"/>
      <c r="C8" s="333"/>
      <c r="D8" s="334"/>
      <c r="E8" s="334">
        <f>SUM(E23:E253)</f>
        <v>-5690525</v>
      </c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</row>
    <row r="9" spans="1:19" s="34" customFormat="1" ht="15" customHeight="1" x14ac:dyDescent="0.3">
      <c r="A9" s="35"/>
      <c r="B9" s="39" t="s">
        <v>35</v>
      </c>
      <c r="C9" s="41" t="s">
        <v>36</v>
      </c>
      <c r="D9" s="324"/>
      <c r="E9" s="325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</row>
    <row r="10" spans="1:19" s="34" customFormat="1" ht="15" customHeight="1" x14ac:dyDescent="0.3">
      <c r="A10" s="35"/>
      <c r="B10" s="39" t="s">
        <v>37</v>
      </c>
      <c r="C10" s="41" t="s">
        <v>38</v>
      </c>
      <c r="D10" s="324"/>
      <c r="E10" s="325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</row>
    <row r="11" spans="1:19" s="34" customFormat="1" ht="15" customHeight="1" x14ac:dyDescent="0.3">
      <c r="A11" s="35"/>
      <c r="B11" s="39" t="s">
        <v>39</v>
      </c>
      <c r="C11" s="41" t="s">
        <v>40</v>
      </c>
      <c r="D11" s="324"/>
      <c r="E11" s="325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</row>
    <row r="12" spans="1:19" s="34" customFormat="1" ht="15" customHeight="1" x14ac:dyDescent="0.3">
      <c r="A12" s="35"/>
      <c r="B12" s="39" t="s">
        <v>41</v>
      </c>
      <c r="C12" s="41" t="s">
        <v>42</v>
      </c>
      <c r="D12" s="324"/>
      <c r="E12" s="325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</row>
    <row r="13" spans="1:19" s="34" customFormat="1" ht="15" customHeight="1" x14ac:dyDescent="0.3">
      <c r="A13" s="35"/>
      <c r="B13" s="39" t="s">
        <v>43</v>
      </c>
      <c r="C13" s="41" t="s">
        <v>44</v>
      </c>
      <c r="D13" s="324"/>
      <c r="E13" s="325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</row>
    <row r="14" spans="1:19" s="34" customFormat="1" ht="15" customHeight="1" x14ac:dyDescent="0.3">
      <c r="A14" s="35"/>
      <c r="B14" s="39" t="s">
        <v>45</v>
      </c>
      <c r="C14" s="41" t="s">
        <v>45</v>
      </c>
      <c r="D14" s="324"/>
      <c r="E14" s="325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</row>
    <row r="15" spans="1:19" s="34" customFormat="1" ht="15" customHeight="1" x14ac:dyDescent="0.3">
      <c r="A15" s="35"/>
      <c r="B15" s="39" t="s">
        <v>46</v>
      </c>
      <c r="C15" s="41" t="s">
        <v>47</v>
      </c>
      <c r="D15" s="324"/>
      <c r="E15" s="325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</row>
    <row r="16" spans="1:19" s="34" customFormat="1" ht="15" customHeight="1" x14ac:dyDescent="0.3">
      <c r="A16" s="35"/>
      <c r="B16" s="61" t="s">
        <v>48</v>
      </c>
      <c r="C16" s="62" t="s">
        <v>49</v>
      </c>
      <c r="D16" s="324"/>
      <c r="E16" s="325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</row>
    <row r="17" spans="1:20" s="34" customFormat="1" ht="15" customHeight="1" x14ac:dyDescent="0.3">
      <c r="A17" s="35"/>
      <c r="B17" s="39" t="s">
        <v>50</v>
      </c>
      <c r="C17" s="41" t="s">
        <v>51</v>
      </c>
      <c r="D17" s="324"/>
      <c r="E17" s="325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</row>
    <row r="18" spans="1:20" s="34" customFormat="1" ht="15" customHeight="1" x14ac:dyDescent="0.3">
      <c r="A18" s="35"/>
      <c r="B18" s="39" t="s">
        <v>52</v>
      </c>
      <c r="C18" s="41" t="s">
        <v>53</v>
      </c>
      <c r="D18" s="324"/>
      <c r="E18" s="325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</row>
    <row r="19" spans="1:20" s="34" customFormat="1" ht="15" customHeight="1" x14ac:dyDescent="0.3">
      <c r="A19" s="35"/>
      <c r="B19" s="39" t="s">
        <v>54</v>
      </c>
      <c r="C19" s="41" t="s">
        <v>55</v>
      </c>
      <c r="D19" s="324"/>
      <c r="E19" s="325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</row>
    <row r="20" spans="1:20" s="34" customFormat="1" ht="15" customHeight="1" x14ac:dyDescent="0.3">
      <c r="A20" s="35"/>
      <c r="B20" s="39" t="s">
        <v>56</v>
      </c>
      <c r="C20" s="41" t="s">
        <v>57</v>
      </c>
      <c r="D20" s="324"/>
      <c r="E20" s="325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</row>
    <row r="21" spans="1:20" s="34" customFormat="1" ht="15" customHeight="1" x14ac:dyDescent="0.3">
      <c r="A21" s="35"/>
      <c r="B21" s="39" t="s">
        <v>58</v>
      </c>
      <c r="C21" s="41" t="s">
        <v>59</v>
      </c>
      <c r="D21" s="324"/>
      <c r="E21" s="325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</row>
    <row r="22" spans="1:20" s="34" customFormat="1" ht="11.4" customHeight="1" x14ac:dyDescent="0.25">
      <c r="A22" s="67"/>
      <c r="B22" s="68"/>
      <c r="C22" s="70"/>
      <c r="D22" s="321"/>
      <c r="E22" s="322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</row>
    <row r="23" spans="1:20" x14ac:dyDescent="0.25">
      <c r="A23" s="76">
        <v>45518</v>
      </c>
      <c r="B23" s="76" t="s">
        <v>218</v>
      </c>
      <c r="C23" s="78" t="s">
        <v>55</v>
      </c>
      <c r="D23" s="326"/>
      <c r="E23" s="327">
        <f>SUM(F23:Q23)</f>
        <v>0</v>
      </c>
    </row>
    <row r="24" spans="1:20" x14ac:dyDescent="0.25">
      <c r="A24" s="76">
        <v>52387</v>
      </c>
      <c r="B24" s="76" t="s">
        <v>229</v>
      </c>
      <c r="C24" s="78" t="s">
        <v>55</v>
      </c>
      <c r="D24" s="326"/>
      <c r="E24" s="327">
        <f t="shared" ref="E24:E87" si="0">SUM(F24:Q24)</f>
        <v>0</v>
      </c>
    </row>
    <row r="25" spans="1:20" x14ac:dyDescent="0.25">
      <c r="A25" s="76">
        <v>70008</v>
      </c>
      <c r="B25" s="76" t="s">
        <v>98</v>
      </c>
      <c r="C25" s="78" t="s">
        <v>40</v>
      </c>
      <c r="D25" s="326" t="s">
        <v>472</v>
      </c>
      <c r="E25" s="327">
        <f t="shared" si="0"/>
        <v>-7</v>
      </c>
      <c r="F25" s="309">
        <v>0</v>
      </c>
      <c r="G25" s="309">
        <v>0</v>
      </c>
      <c r="H25" s="309">
        <v>0</v>
      </c>
      <c r="I25" s="309">
        <v>-7</v>
      </c>
      <c r="J25" s="309">
        <v>0</v>
      </c>
      <c r="K25" s="309">
        <v>0</v>
      </c>
      <c r="N25" s="309">
        <v>0</v>
      </c>
      <c r="O25" s="309">
        <v>0</v>
      </c>
    </row>
    <row r="26" spans="1:20" x14ac:dyDescent="0.25">
      <c r="A26" s="76">
        <v>70010</v>
      </c>
      <c r="B26" s="76" t="s">
        <v>229</v>
      </c>
      <c r="C26" s="78" t="s">
        <v>55</v>
      </c>
      <c r="D26" s="326" t="s">
        <v>472</v>
      </c>
      <c r="E26" s="327">
        <f t="shared" si="0"/>
        <v>0</v>
      </c>
      <c r="F26" s="309">
        <v>0</v>
      </c>
      <c r="G26" s="309">
        <v>0</v>
      </c>
    </row>
    <row r="27" spans="1:20" x14ac:dyDescent="0.25">
      <c r="A27" s="76">
        <v>70016</v>
      </c>
      <c r="B27" s="76" t="s">
        <v>266</v>
      </c>
      <c r="C27" s="78" t="s">
        <v>59</v>
      </c>
      <c r="D27" s="326" t="s">
        <v>472</v>
      </c>
      <c r="E27" s="327">
        <f t="shared" si="0"/>
        <v>0</v>
      </c>
      <c r="F27" s="309">
        <v>0</v>
      </c>
      <c r="G27" s="309">
        <v>0</v>
      </c>
    </row>
    <row r="28" spans="1:20" x14ac:dyDescent="0.25">
      <c r="A28" s="76">
        <v>70019</v>
      </c>
      <c r="B28" s="76" t="s">
        <v>241</v>
      </c>
      <c r="C28" s="78" t="s">
        <v>55</v>
      </c>
      <c r="D28" s="326"/>
      <c r="E28" s="327">
        <f t="shared" si="0"/>
        <v>0</v>
      </c>
    </row>
    <row r="29" spans="1:20" x14ac:dyDescent="0.25">
      <c r="A29" s="76">
        <v>70022</v>
      </c>
      <c r="B29" s="76" t="s">
        <v>107</v>
      </c>
      <c r="C29" s="78" t="s">
        <v>40</v>
      </c>
      <c r="D29" s="326" t="s">
        <v>472</v>
      </c>
      <c r="E29" s="327">
        <f t="shared" si="0"/>
        <v>0</v>
      </c>
      <c r="F29" s="309">
        <v>0</v>
      </c>
      <c r="G29" s="309">
        <v>0</v>
      </c>
      <c r="J29" s="309">
        <v>0</v>
      </c>
      <c r="K29" s="309">
        <v>0</v>
      </c>
      <c r="L29" s="309">
        <v>0</v>
      </c>
      <c r="M29" s="309">
        <v>0</v>
      </c>
      <c r="N29" s="309">
        <v>0</v>
      </c>
      <c r="O29" s="309">
        <v>0</v>
      </c>
      <c r="P29" s="309">
        <v>0</v>
      </c>
      <c r="Q29" s="309">
        <v>0</v>
      </c>
    </row>
    <row r="30" spans="1:20" x14ac:dyDescent="0.25">
      <c r="A30" s="76">
        <v>70024</v>
      </c>
      <c r="B30" s="76" t="s">
        <v>133</v>
      </c>
      <c r="C30" s="78" t="s">
        <v>44</v>
      </c>
      <c r="D30" s="326" t="s">
        <v>472</v>
      </c>
      <c r="E30" s="327">
        <f t="shared" si="0"/>
        <v>-196500</v>
      </c>
      <c r="F30" s="309">
        <v>0</v>
      </c>
      <c r="G30" s="309">
        <v>-8119</v>
      </c>
      <c r="H30" s="309">
        <v>0</v>
      </c>
      <c r="I30" s="309">
        <v>-145</v>
      </c>
      <c r="J30" s="309">
        <v>0</v>
      </c>
      <c r="K30" s="309">
        <v>-3510</v>
      </c>
      <c r="L30" s="309">
        <v>0</v>
      </c>
      <c r="M30" s="309">
        <v>-56387</v>
      </c>
      <c r="N30" s="309">
        <v>0</v>
      </c>
      <c r="O30" s="309">
        <v>-44221</v>
      </c>
      <c r="P30" s="309">
        <v>0</v>
      </c>
      <c r="Q30" s="309">
        <v>-84118</v>
      </c>
    </row>
    <row r="31" spans="1:20" s="309" customFormat="1" x14ac:dyDescent="0.25">
      <c r="A31" s="76">
        <v>70039</v>
      </c>
      <c r="B31" s="76" t="s">
        <v>256</v>
      </c>
      <c r="C31" s="78" t="s">
        <v>59</v>
      </c>
      <c r="D31" s="326" t="s">
        <v>472</v>
      </c>
      <c r="E31" s="327">
        <f t="shared" si="0"/>
        <v>0</v>
      </c>
      <c r="F31" s="309">
        <v>0</v>
      </c>
      <c r="G31" s="309">
        <v>0</v>
      </c>
      <c r="J31" s="309">
        <v>0</v>
      </c>
      <c r="K31" s="309">
        <v>0</v>
      </c>
      <c r="L31" s="309">
        <v>0</v>
      </c>
      <c r="M31" s="309">
        <v>0</v>
      </c>
      <c r="P31" s="309">
        <v>0</v>
      </c>
      <c r="Q31" s="309">
        <v>0</v>
      </c>
      <c r="T31" s="4"/>
    </row>
    <row r="32" spans="1:20" s="309" customFormat="1" x14ac:dyDescent="0.25">
      <c r="A32" s="76">
        <v>70046</v>
      </c>
      <c r="B32" s="76" t="s">
        <v>270</v>
      </c>
      <c r="C32" s="78" t="s">
        <v>59</v>
      </c>
      <c r="D32" s="326" t="s">
        <v>472</v>
      </c>
      <c r="E32" s="327">
        <f t="shared" si="0"/>
        <v>0</v>
      </c>
      <c r="F32" s="309">
        <v>0</v>
      </c>
      <c r="G32" s="309">
        <v>0</v>
      </c>
      <c r="T32" s="4"/>
    </row>
    <row r="33" spans="1:20" s="309" customFormat="1" x14ac:dyDescent="0.25">
      <c r="A33" s="76">
        <v>70049</v>
      </c>
      <c r="B33" s="76" t="s">
        <v>103</v>
      </c>
      <c r="C33" s="78" t="s">
        <v>40</v>
      </c>
      <c r="D33" s="326" t="s">
        <v>472</v>
      </c>
      <c r="E33" s="327">
        <f t="shared" si="0"/>
        <v>116</v>
      </c>
      <c r="F33" s="309">
        <v>0</v>
      </c>
      <c r="G33" s="309">
        <v>116</v>
      </c>
      <c r="H33" s="309">
        <v>0</v>
      </c>
      <c r="I33" s="309">
        <v>0</v>
      </c>
      <c r="J33" s="309">
        <v>0</v>
      </c>
      <c r="K33" s="309">
        <v>0</v>
      </c>
      <c r="L33" s="309">
        <v>0</v>
      </c>
      <c r="M33" s="309">
        <v>0</v>
      </c>
      <c r="N33" s="309">
        <v>0</v>
      </c>
      <c r="O33" s="309">
        <v>0</v>
      </c>
      <c r="P33" s="309">
        <v>0</v>
      </c>
      <c r="Q33" s="309">
        <v>0</v>
      </c>
      <c r="T33" s="4"/>
    </row>
    <row r="34" spans="1:20" s="309" customFormat="1" x14ac:dyDescent="0.25">
      <c r="A34" s="76">
        <v>70051</v>
      </c>
      <c r="B34" s="76" t="s">
        <v>80</v>
      </c>
      <c r="C34" s="78" t="s">
        <v>40</v>
      </c>
      <c r="D34" s="326" t="s">
        <v>472</v>
      </c>
      <c r="E34" s="327">
        <f t="shared" si="0"/>
        <v>-14991</v>
      </c>
      <c r="F34" s="309">
        <v>0</v>
      </c>
      <c r="G34" s="309">
        <v>-14991</v>
      </c>
      <c r="J34" s="309">
        <v>0</v>
      </c>
      <c r="K34" s="309">
        <v>0</v>
      </c>
      <c r="N34" s="309">
        <v>0</v>
      </c>
      <c r="O34" s="309">
        <v>0</v>
      </c>
      <c r="P34" s="309">
        <v>0</v>
      </c>
      <c r="Q34" s="309">
        <v>0</v>
      </c>
      <c r="T34" s="4"/>
    </row>
    <row r="35" spans="1:20" s="309" customFormat="1" x14ac:dyDescent="0.25">
      <c r="A35" s="76">
        <v>70052</v>
      </c>
      <c r="B35" s="76" t="s">
        <v>113</v>
      </c>
      <c r="C35" s="78" t="s">
        <v>42</v>
      </c>
      <c r="D35" s="326" t="s">
        <v>472</v>
      </c>
      <c r="E35" s="327">
        <f t="shared" si="0"/>
        <v>-460705</v>
      </c>
      <c r="F35" s="309">
        <v>0</v>
      </c>
      <c r="G35" s="309">
        <v>-66580</v>
      </c>
      <c r="H35" s="309">
        <v>0</v>
      </c>
      <c r="I35" s="309">
        <v>-1902</v>
      </c>
      <c r="J35" s="309">
        <v>0</v>
      </c>
      <c r="K35" s="309">
        <v>-56527</v>
      </c>
      <c r="L35" s="309">
        <v>0</v>
      </c>
      <c r="M35" s="309">
        <v>-70889</v>
      </c>
      <c r="N35" s="309">
        <v>0</v>
      </c>
      <c r="O35" s="309">
        <v>-101294</v>
      </c>
      <c r="P35" s="309">
        <v>0</v>
      </c>
      <c r="Q35" s="309">
        <v>-163513</v>
      </c>
      <c r="T35" s="4"/>
    </row>
    <row r="36" spans="1:20" s="309" customFormat="1" x14ac:dyDescent="0.25">
      <c r="A36" s="76">
        <v>70057</v>
      </c>
      <c r="B36" s="76" t="s">
        <v>99</v>
      </c>
      <c r="C36" s="78" t="s">
        <v>40</v>
      </c>
      <c r="D36" s="326" t="s">
        <v>472</v>
      </c>
      <c r="E36" s="327">
        <f t="shared" si="0"/>
        <v>0</v>
      </c>
      <c r="F36" s="309">
        <v>0</v>
      </c>
      <c r="G36" s="309">
        <v>0</v>
      </c>
      <c r="N36" s="309">
        <v>0</v>
      </c>
      <c r="O36" s="309">
        <v>0</v>
      </c>
      <c r="T36" s="4"/>
    </row>
    <row r="37" spans="1:20" s="309" customFormat="1" x14ac:dyDescent="0.25">
      <c r="A37" s="76">
        <v>70065</v>
      </c>
      <c r="B37" s="76" t="s">
        <v>94</v>
      </c>
      <c r="C37" s="78" t="s">
        <v>40</v>
      </c>
      <c r="D37" s="326" t="s">
        <v>472</v>
      </c>
      <c r="E37" s="327">
        <f t="shared" si="0"/>
        <v>-11025</v>
      </c>
      <c r="F37" s="309">
        <v>0</v>
      </c>
      <c r="G37" s="309">
        <v>-234</v>
      </c>
      <c r="H37" s="309">
        <v>0</v>
      </c>
      <c r="I37" s="309">
        <v>-785</v>
      </c>
      <c r="J37" s="309">
        <v>0</v>
      </c>
      <c r="K37" s="309">
        <v>-1779</v>
      </c>
      <c r="L37" s="309">
        <v>0</v>
      </c>
      <c r="M37" s="309">
        <v>-3104</v>
      </c>
      <c r="N37" s="309">
        <v>0</v>
      </c>
      <c r="O37" s="309">
        <v>-4421</v>
      </c>
      <c r="P37" s="309">
        <v>0</v>
      </c>
      <c r="Q37" s="309">
        <v>-702</v>
      </c>
      <c r="T37" s="4"/>
    </row>
    <row r="38" spans="1:20" s="309" customFormat="1" x14ac:dyDescent="0.25">
      <c r="A38" s="76">
        <v>70066</v>
      </c>
      <c r="B38" s="76" t="s">
        <v>256</v>
      </c>
      <c r="C38" s="78" t="s">
        <v>59</v>
      </c>
      <c r="D38" s="326" t="s">
        <v>472</v>
      </c>
      <c r="E38" s="327">
        <f t="shared" si="0"/>
        <v>0</v>
      </c>
      <c r="F38" s="309">
        <v>0</v>
      </c>
      <c r="G38" s="309">
        <v>0</v>
      </c>
      <c r="J38" s="309">
        <v>0</v>
      </c>
      <c r="K38" s="309">
        <v>0</v>
      </c>
      <c r="L38" s="309">
        <v>0</v>
      </c>
      <c r="M38" s="309">
        <v>0</v>
      </c>
      <c r="N38" s="309">
        <v>0</v>
      </c>
      <c r="O38" s="309">
        <v>0</v>
      </c>
      <c r="P38" s="309">
        <v>0</v>
      </c>
      <c r="Q38" s="309">
        <v>0</v>
      </c>
      <c r="T38" s="4"/>
    </row>
    <row r="39" spans="1:20" s="309" customFormat="1" x14ac:dyDescent="0.25">
      <c r="A39" s="76">
        <v>70071</v>
      </c>
      <c r="B39" s="76" t="s">
        <v>108</v>
      </c>
      <c r="C39" s="78" t="s">
        <v>40</v>
      </c>
      <c r="D39" s="326" t="s">
        <v>472</v>
      </c>
      <c r="E39" s="327">
        <f t="shared" si="0"/>
        <v>0</v>
      </c>
      <c r="F39" s="309">
        <v>0</v>
      </c>
      <c r="G39" s="309">
        <v>0</v>
      </c>
      <c r="J39" s="309">
        <v>0</v>
      </c>
      <c r="K39" s="309">
        <v>0</v>
      </c>
      <c r="N39" s="309">
        <v>0</v>
      </c>
      <c r="O39" s="309">
        <v>0</v>
      </c>
      <c r="P39" s="309">
        <v>0</v>
      </c>
      <c r="Q39" s="309">
        <v>0</v>
      </c>
      <c r="T39" s="4"/>
    </row>
    <row r="40" spans="1:20" s="309" customFormat="1" x14ac:dyDescent="0.25">
      <c r="A40" s="76">
        <v>70079</v>
      </c>
      <c r="B40" s="76" t="s">
        <v>126</v>
      </c>
      <c r="C40" s="78" t="s">
        <v>44</v>
      </c>
      <c r="D40" s="326" t="s">
        <v>472</v>
      </c>
      <c r="E40" s="327">
        <f t="shared" si="0"/>
        <v>-31063</v>
      </c>
      <c r="F40" s="309">
        <v>0</v>
      </c>
      <c r="G40" s="309">
        <v>-2322</v>
      </c>
      <c r="H40" s="309">
        <v>0</v>
      </c>
      <c r="I40" s="309">
        <v>49356</v>
      </c>
      <c r="J40" s="309">
        <v>0</v>
      </c>
      <c r="K40" s="309">
        <v>59745</v>
      </c>
      <c r="L40" s="309">
        <v>0</v>
      </c>
      <c r="M40" s="309">
        <v>5437</v>
      </c>
      <c r="N40" s="309">
        <v>0</v>
      </c>
      <c r="O40" s="309">
        <v>-90317</v>
      </c>
      <c r="P40" s="309">
        <v>0</v>
      </c>
      <c r="Q40" s="309">
        <v>-52962</v>
      </c>
      <c r="T40" s="4"/>
    </row>
    <row r="41" spans="1:20" s="309" customFormat="1" x14ac:dyDescent="0.25">
      <c r="A41" s="76">
        <v>70080</v>
      </c>
      <c r="B41" s="76" t="s">
        <v>93</v>
      </c>
      <c r="C41" s="78" t="s">
        <v>40</v>
      </c>
      <c r="D41" s="326" t="s">
        <v>472</v>
      </c>
      <c r="E41" s="327">
        <f t="shared" si="0"/>
        <v>0</v>
      </c>
      <c r="F41" s="309">
        <v>0</v>
      </c>
      <c r="G41" s="309">
        <v>0</v>
      </c>
      <c r="T41" s="4"/>
    </row>
    <row r="42" spans="1:20" s="309" customFormat="1" x14ac:dyDescent="0.25">
      <c r="A42" s="76">
        <v>70085</v>
      </c>
      <c r="B42" s="76" t="s">
        <v>192</v>
      </c>
      <c r="C42" s="78" t="s">
        <v>51</v>
      </c>
      <c r="D42" s="326"/>
      <c r="E42" s="327">
        <f t="shared" si="0"/>
        <v>0</v>
      </c>
      <c r="T42" s="4"/>
    </row>
    <row r="43" spans="1:20" s="309" customFormat="1" x14ac:dyDescent="0.25">
      <c r="A43" s="76">
        <v>70199</v>
      </c>
      <c r="B43" s="76" t="s">
        <v>96</v>
      </c>
      <c r="C43" s="78" t="s">
        <v>40</v>
      </c>
      <c r="D43" s="326" t="s">
        <v>472</v>
      </c>
      <c r="E43" s="327">
        <f t="shared" si="0"/>
        <v>-22363</v>
      </c>
      <c r="F43" s="309">
        <v>0</v>
      </c>
      <c r="G43" s="309">
        <v>-1213</v>
      </c>
      <c r="H43" s="309">
        <v>0</v>
      </c>
      <c r="I43" s="309">
        <v>-6456</v>
      </c>
      <c r="J43" s="309">
        <v>0</v>
      </c>
      <c r="K43" s="309">
        <v>5807</v>
      </c>
      <c r="L43" s="309">
        <v>0</v>
      </c>
      <c r="M43" s="309">
        <v>3198</v>
      </c>
      <c r="N43" s="309">
        <v>0</v>
      </c>
      <c r="O43" s="309">
        <v>-17032</v>
      </c>
      <c r="P43" s="309">
        <v>0</v>
      </c>
      <c r="Q43" s="309">
        <v>-6667</v>
      </c>
      <c r="T43" s="4"/>
    </row>
    <row r="44" spans="1:20" s="309" customFormat="1" x14ac:dyDescent="0.25">
      <c r="A44" s="78">
        <v>70201</v>
      </c>
      <c r="B44" s="76" t="s">
        <v>249</v>
      </c>
      <c r="C44" s="78" t="s">
        <v>59</v>
      </c>
      <c r="D44" s="326"/>
      <c r="E44" s="327">
        <f t="shared" si="0"/>
        <v>0</v>
      </c>
      <c r="T44" s="4"/>
    </row>
    <row r="45" spans="1:20" s="309" customFormat="1" x14ac:dyDescent="0.25">
      <c r="A45" s="76">
        <v>70202</v>
      </c>
      <c r="B45" s="76" t="s">
        <v>102</v>
      </c>
      <c r="C45" s="78" t="s">
        <v>40</v>
      </c>
      <c r="D45" s="326" t="s">
        <v>472</v>
      </c>
      <c r="E45" s="327">
        <f t="shared" si="0"/>
        <v>0</v>
      </c>
      <c r="F45" s="309">
        <v>0</v>
      </c>
      <c r="G45" s="309">
        <v>0</v>
      </c>
      <c r="H45" s="309">
        <v>0</v>
      </c>
      <c r="I45" s="309">
        <v>0</v>
      </c>
      <c r="J45" s="309">
        <v>0</v>
      </c>
      <c r="K45" s="309">
        <v>0</v>
      </c>
      <c r="L45" s="309">
        <v>0</v>
      </c>
      <c r="M45" s="309">
        <v>0</v>
      </c>
      <c r="N45" s="309">
        <v>0</v>
      </c>
      <c r="O45" s="309">
        <v>0</v>
      </c>
      <c r="P45" s="309">
        <v>0</v>
      </c>
      <c r="Q45" s="309">
        <v>0</v>
      </c>
      <c r="T45" s="4"/>
    </row>
    <row r="46" spans="1:20" s="309" customFormat="1" x14ac:dyDescent="0.25">
      <c r="A46" s="76">
        <v>70209</v>
      </c>
      <c r="B46" s="76" t="s">
        <v>256</v>
      </c>
      <c r="C46" s="78" t="s">
        <v>59</v>
      </c>
      <c r="D46" s="326" t="s">
        <v>472</v>
      </c>
      <c r="E46" s="327">
        <f t="shared" si="0"/>
        <v>0</v>
      </c>
      <c r="F46" s="309">
        <v>0</v>
      </c>
      <c r="G46" s="309">
        <v>0</v>
      </c>
      <c r="T46" s="4"/>
    </row>
    <row r="47" spans="1:20" x14ac:dyDescent="0.25">
      <c r="A47" s="76">
        <v>70215</v>
      </c>
      <c r="B47" s="76" t="s">
        <v>229</v>
      </c>
      <c r="C47" s="78" t="s">
        <v>55</v>
      </c>
      <c r="D47" s="326"/>
      <c r="E47" s="327">
        <f t="shared" si="0"/>
        <v>0</v>
      </c>
    </row>
    <row r="48" spans="1:20" x14ac:dyDescent="0.25">
      <c r="A48" s="76">
        <v>70225</v>
      </c>
      <c r="B48" s="76" t="s">
        <v>112</v>
      </c>
      <c r="C48" s="78" t="s">
        <v>42</v>
      </c>
      <c r="D48" s="326"/>
      <c r="E48" s="327">
        <f t="shared" si="0"/>
        <v>0</v>
      </c>
    </row>
    <row r="49" spans="1:20" x14ac:dyDescent="0.25">
      <c r="A49" s="76">
        <v>70229</v>
      </c>
      <c r="B49" s="76" t="s">
        <v>259</v>
      </c>
      <c r="C49" s="78" t="s">
        <v>59</v>
      </c>
      <c r="D49" s="326" t="s">
        <v>472</v>
      </c>
      <c r="E49" s="327">
        <f t="shared" si="0"/>
        <v>0</v>
      </c>
      <c r="F49" s="309">
        <v>0</v>
      </c>
      <c r="G49" s="309">
        <v>0</v>
      </c>
      <c r="J49" s="309">
        <v>0</v>
      </c>
      <c r="K49" s="309">
        <v>0</v>
      </c>
      <c r="L49" s="309">
        <v>0</v>
      </c>
      <c r="M49" s="309">
        <v>0</v>
      </c>
      <c r="N49" s="309">
        <v>0</v>
      </c>
      <c r="O49" s="309">
        <v>0</v>
      </c>
    </row>
    <row r="50" spans="1:20" x14ac:dyDescent="0.25">
      <c r="A50" s="76">
        <v>70231</v>
      </c>
      <c r="B50" s="76" t="s">
        <v>84</v>
      </c>
      <c r="C50" s="78" t="s">
        <v>40</v>
      </c>
      <c r="D50" s="326" t="s">
        <v>472</v>
      </c>
      <c r="E50" s="327">
        <f t="shared" si="0"/>
        <v>-32638</v>
      </c>
      <c r="F50" s="309">
        <v>0</v>
      </c>
      <c r="G50" s="309">
        <v>-7851</v>
      </c>
      <c r="H50" s="309">
        <v>0</v>
      </c>
      <c r="I50" s="309">
        <v>37</v>
      </c>
      <c r="J50" s="309">
        <v>0</v>
      </c>
      <c r="K50" s="309">
        <v>-3756</v>
      </c>
      <c r="L50" s="309">
        <v>0</v>
      </c>
      <c r="M50" s="309">
        <v>1340</v>
      </c>
      <c r="N50" s="309">
        <v>0</v>
      </c>
      <c r="O50" s="309">
        <v>-12045</v>
      </c>
      <c r="P50" s="309">
        <v>0</v>
      </c>
      <c r="Q50" s="309">
        <v>-10363</v>
      </c>
    </row>
    <row r="51" spans="1:20" x14ac:dyDescent="0.25">
      <c r="A51" s="76">
        <v>70235</v>
      </c>
      <c r="B51" s="76" t="s">
        <v>104</v>
      </c>
      <c r="C51" s="78" t="s">
        <v>40</v>
      </c>
      <c r="D51" s="326" t="s">
        <v>472</v>
      </c>
      <c r="E51" s="327">
        <f t="shared" si="0"/>
        <v>-8583</v>
      </c>
      <c r="F51" s="309">
        <v>0</v>
      </c>
      <c r="G51" s="309">
        <v>288</v>
      </c>
      <c r="H51" s="309">
        <v>0</v>
      </c>
      <c r="I51" s="309">
        <v>0</v>
      </c>
      <c r="J51" s="309">
        <v>0</v>
      </c>
      <c r="K51" s="309">
        <v>-243</v>
      </c>
      <c r="L51" s="309">
        <v>0</v>
      </c>
      <c r="M51" s="309">
        <v>46</v>
      </c>
      <c r="N51" s="309">
        <v>0</v>
      </c>
      <c r="O51" s="309">
        <v>-2255</v>
      </c>
      <c r="P51" s="309">
        <v>0</v>
      </c>
      <c r="Q51" s="309">
        <v>-6419</v>
      </c>
    </row>
    <row r="52" spans="1:20" x14ac:dyDescent="0.25">
      <c r="A52" s="76">
        <v>70253</v>
      </c>
      <c r="B52" s="76" t="s">
        <v>248</v>
      </c>
      <c r="C52" s="78" t="s">
        <v>59</v>
      </c>
      <c r="D52" s="326" t="s">
        <v>472</v>
      </c>
      <c r="E52" s="327">
        <f t="shared" si="0"/>
        <v>1828</v>
      </c>
      <c r="F52" s="309">
        <v>0</v>
      </c>
      <c r="G52" s="309">
        <v>885</v>
      </c>
      <c r="J52" s="309">
        <v>0</v>
      </c>
      <c r="K52" s="309">
        <v>1006</v>
      </c>
      <c r="N52" s="309">
        <v>0</v>
      </c>
      <c r="O52" s="309">
        <v>-63</v>
      </c>
      <c r="T52" s="4" t="s">
        <v>476</v>
      </c>
    </row>
    <row r="53" spans="1:20" x14ac:dyDescent="0.25">
      <c r="A53" s="76">
        <v>70263</v>
      </c>
      <c r="B53" s="76" t="s">
        <v>223</v>
      </c>
      <c r="C53" s="78" t="s">
        <v>55</v>
      </c>
      <c r="D53" s="326"/>
      <c r="E53" s="327">
        <f t="shared" si="0"/>
        <v>0</v>
      </c>
    </row>
    <row r="54" spans="1:20" x14ac:dyDescent="0.25">
      <c r="A54" s="76">
        <v>70287</v>
      </c>
      <c r="B54" s="76" t="s">
        <v>95</v>
      </c>
      <c r="C54" s="78" t="s">
        <v>40</v>
      </c>
      <c r="D54" s="326" t="s">
        <v>472</v>
      </c>
      <c r="E54" s="327">
        <f t="shared" si="0"/>
        <v>0</v>
      </c>
      <c r="F54" s="309">
        <v>0</v>
      </c>
      <c r="G54" s="309">
        <v>0</v>
      </c>
      <c r="H54" s="309">
        <v>0</v>
      </c>
      <c r="I54" s="309">
        <v>0</v>
      </c>
      <c r="J54" s="309">
        <v>0</v>
      </c>
      <c r="K54" s="309">
        <v>0</v>
      </c>
      <c r="L54" s="309">
        <v>0</v>
      </c>
      <c r="M54" s="309">
        <v>0</v>
      </c>
      <c r="N54" s="309">
        <v>0</v>
      </c>
      <c r="O54" s="309">
        <v>0</v>
      </c>
      <c r="P54" s="309">
        <v>0</v>
      </c>
      <c r="Q54" s="309">
        <v>0</v>
      </c>
    </row>
    <row r="55" spans="1:20" x14ac:dyDescent="0.25">
      <c r="A55" s="76">
        <v>70295</v>
      </c>
      <c r="B55" s="76" t="s">
        <v>92</v>
      </c>
      <c r="C55" s="78" t="s">
        <v>40</v>
      </c>
      <c r="D55" s="326" t="s">
        <v>472</v>
      </c>
      <c r="E55" s="327">
        <f t="shared" si="0"/>
        <v>0</v>
      </c>
      <c r="F55" s="309">
        <v>0</v>
      </c>
      <c r="G55" s="309">
        <v>0</v>
      </c>
      <c r="J55" s="309">
        <v>0</v>
      </c>
      <c r="K55" s="309">
        <v>0</v>
      </c>
      <c r="P55" s="309">
        <v>0</v>
      </c>
      <c r="Q55" s="309">
        <v>0</v>
      </c>
    </row>
    <row r="56" spans="1:20" x14ac:dyDescent="0.25">
      <c r="A56" s="76">
        <v>70303</v>
      </c>
      <c r="B56" s="76" t="s">
        <v>91</v>
      </c>
      <c r="C56" s="78" t="s">
        <v>40</v>
      </c>
      <c r="D56" s="326" t="s">
        <v>472</v>
      </c>
      <c r="E56" s="327">
        <f t="shared" si="0"/>
        <v>4596</v>
      </c>
      <c r="F56" s="309">
        <v>0</v>
      </c>
      <c r="G56" s="309">
        <v>593</v>
      </c>
      <c r="H56" s="309">
        <v>0</v>
      </c>
      <c r="I56" s="309">
        <v>396</v>
      </c>
      <c r="J56" s="309">
        <v>0</v>
      </c>
      <c r="K56" s="309">
        <v>33</v>
      </c>
      <c r="L56" s="309">
        <v>0</v>
      </c>
      <c r="M56" s="309">
        <v>626</v>
      </c>
      <c r="N56" s="309">
        <v>0</v>
      </c>
      <c r="O56" s="309">
        <v>2417</v>
      </c>
      <c r="P56" s="309">
        <v>0</v>
      </c>
      <c r="Q56" s="309">
        <v>531</v>
      </c>
    </row>
    <row r="57" spans="1:20" x14ac:dyDescent="0.25">
      <c r="A57" s="76">
        <v>70309</v>
      </c>
      <c r="B57" s="76" t="s">
        <v>87</v>
      </c>
      <c r="C57" s="78" t="s">
        <v>40</v>
      </c>
      <c r="D57" s="326" t="s">
        <v>472</v>
      </c>
      <c r="E57" s="327">
        <f t="shared" si="0"/>
        <v>-10076</v>
      </c>
      <c r="F57" s="309">
        <v>0</v>
      </c>
      <c r="G57" s="309">
        <v>-3355</v>
      </c>
      <c r="H57" s="309">
        <v>0</v>
      </c>
      <c r="I57" s="309">
        <v>-36</v>
      </c>
      <c r="J57" s="309">
        <v>0</v>
      </c>
      <c r="K57" s="309">
        <v>-870</v>
      </c>
      <c r="L57" s="309">
        <v>0</v>
      </c>
      <c r="M57" s="309">
        <v>-2050</v>
      </c>
      <c r="N57" s="309">
        <v>0</v>
      </c>
      <c r="O57" s="309">
        <v>-477</v>
      </c>
      <c r="P57" s="309">
        <v>0</v>
      </c>
      <c r="Q57" s="309">
        <v>-3288</v>
      </c>
    </row>
    <row r="58" spans="1:20" x14ac:dyDescent="0.25">
      <c r="A58" s="76">
        <v>70317</v>
      </c>
      <c r="B58" s="76" t="s">
        <v>258</v>
      </c>
      <c r="C58" s="78" t="s">
        <v>59</v>
      </c>
      <c r="D58" s="326" t="s">
        <v>472</v>
      </c>
      <c r="E58" s="327">
        <f t="shared" si="0"/>
        <v>0</v>
      </c>
      <c r="N58" s="309">
        <v>0</v>
      </c>
      <c r="O58" s="309">
        <v>0</v>
      </c>
    </row>
    <row r="59" spans="1:20" x14ac:dyDescent="0.25">
      <c r="A59" s="76">
        <v>70332</v>
      </c>
      <c r="B59" s="76" t="s">
        <v>239</v>
      </c>
      <c r="C59" s="78" t="s">
        <v>55</v>
      </c>
      <c r="D59" s="326"/>
      <c r="E59" s="327">
        <f t="shared" si="0"/>
        <v>0</v>
      </c>
    </row>
    <row r="60" spans="1:20" x14ac:dyDescent="0.25">
      <c r="A60" s="76">
        <v>70337</v>
      </c>
      <c r="B60" s="76" t="s">
        <v>250</v>
      </c>
      <c r="C60" s="78" t="s">
        <v>59</v>
      </c>
      <c r="D60" s="326" t="s">
        <v>472</v>
      </c>
      <c r="E60" s="327">
        <f t="shared" si="0"/>
        <v>0</v>
      </c>
      <c r="F60" s="309">
        <v>0</v>
      </c>
      <c r="G60" s="309">
        <v>0</v>
      </c>
      <c r="L60" s="309">
        <v>0</v>
      </c>
      <c r="M60" s="309">
        <v>0</v>
      </c>
      <c r="N60" s="309">
        <v>0</v>
      </c>
      <c r="O60" s="309">
        <v>0</v>
      </c>
    </row>
    <row r="61" spans="1:20" x14ac:dyDescent="0.25">
      <c r="A61" s="76">
        <v>70338</v>
      </c>
      <c r="B61" s="76" t="s">
        <v>89</v>
      </c>
      <c r="C61" s="78" t="s">
        <v>40</v>
      </c>
      <c r="D61" s="326" t="s">
        <v>472</v>
      </c>
      <c r="E61" s="327">
        <f t="shared" si="0"/>
        <v>-20</v>
      </c>
      <c r="F61" s="309">
        <v>0</v>
      </c>
      <c r="G61" s="309">
        <v>-1</v>
      </c>
      <c r="H61" s="309">
        <v>0</v>
      </c>
      <c r="I61" s="309">
        <v>34</v>
      </c>
      <c r="J61" s="309">
        <v>0</v>
      </c>
      <c r="K61" s="309">
        <v>-118</v>
      </c>
      <c r="L61" s="309">
        <v>0</v>
      </c>
      <c r="M61" s="309">
        <v>12</v>
      </c>
      <c r="N61" s="309">
        <v>0</v>
      </c>
      <c r="O61" s="309">
        <v>53</v>
      </c>
    </row>
    <row r="62" spans="1:20" x14ac:dyDescent="0.25">
      <c r="A62" s="76">
        <v>70342</v>
      </c>
      <c r="B62" s="76" t="s">
        <v>233</v>
      </c>
      <c r="C62" s="78" t="s">
        <v>55</v>
      </c>
      <c r="D62" s="326"/>
      <c r="E62" s="327">
        <f t="shared" si="0"/>
        <v>0</v>
      </c>
    </row>
    <row r="63" spans="1:20" x14ac:dyDescent="0.25">
      <c r="A63" s="76">
        <v>70405</v>
      </c>
      <c r="B63" s="76" t="s">
        <v>105</v>
      </c>
      <c r="C63" s="78" t="s">
        <v>40</v>
      </c>
      <c r="D63" s="326" t="s">
        <v>472</v>
      </c>
      <c r="E63" s="327">
        <f t="shared" si="0"/>
        <v>0</v>
      </c>
      <c r="F63" s="309">
        <v>0</v>
      </c>
      <c r="G63" s="309">
        <v>0</v>
      </c>
      <c r="N63" s="309">
        <v>0</v>
      </c>
      <c r="O63" s="309">
        <v>0</v>
      </c>
    </row>
    <row r="64" spans="1:20" x14ac:dyDescent="0.25">
      <c r="A64" s="76">
        <v>70423</v>
      </c>
      <c r="B64" s="76" t="s">
        <v>81</v>
      </c>
      <c r="C64" s="78" t="s">
        <v>40</v>
      </c>
      <c r="D64" s="326"/>
      <c r="E64" s="327">
        <f t="shared" si="0"/>
        <v>0</v>
      </c>
    </row>
    <row r="65" spans="1:20" x14ac:dyDescent="0.25">
      <c r="A65" s="76">
        <v>70425</v>
      </c>
      <c r="B65" s="76" t="s">
        <v>90</v>
      </c>
      <c r="C65" s="78" t="s">
        <v>40</v>
      </c>
      <c r="D65" s="326"/>
      <c r="E65" s="327">
        <f t="shared" si="0"/>
        <v>0</v>
      </c>
    </row>
    <row r="66" spans="1:20" x14ac:dyDescent="0.25">
      <c r="A66" s="76">
        <v>70426</v>
      </c>
      <c r="B66" s="76" t="s">
        <v>101</v>
      </c>
      <c r="C66" s="78" t="s">
        <v>40</v>
      </c>
      <c r="D66" s="326" t="s">
        <v>472</v>
      </c>
      <c r="E66" s="327">
        <f t="shared" si="0"/>
        <v>-6</v>
      </c>
      <c r="J66" s="309">
        <v>0</v>
      </c>
      <c r="K66" s="309">
        <v>-26</v>
      </c>
      <c r="P66" s="309">
        <v>0</v>
      </c>
      <c r="Q66" s="309">
        <v>20</v>
      </c>
      <c r="T66" s="4" t="s">
        <v>475</v>
      </c>
    </row>
    <row r="67" spans="1:20" x14ac:dyDescent="0.25">
      <c r="A67" s="78">
        <v>70435</v>
      </c>
      <c r="B67" s="76" t="s">
        <v>222</v>
      </c>
      <c r="C67" s="78" t="s">
        <v>55</v>
      </c>
      <c r="D67" s="326"/>
      <c r="E67" s="327">
        <f t="shared" si="0"/>
        <v>0</v>
      </c>
    </row>
    <row r="68" spans="1:20" x14ac:dyDescent="0.25">
      <c r="A68" s="76">
        <v>70438</v>
      </c>
      <c r="B68" s="76" t="s">
        <v>66</v>
      </c>
      <c r="C68" s="78" t="s">
        <v>36</v>
      </c>
      <c r="D68" s="326" t="s">
        <v>472</v>
      </c>
      <c r="E68" s="327">
        <f t="shared" si="0"/>
        <v>-50215</v>
      </c>
      <c r="F68" s="309">
        <v>0</v>
      </c>
      <c r="G68" s="309">
        <v>25669</v>
      </c>
      <c r="H68" s="309">
        <v>0</v>
      </c>
      <c r="I68" s="309">
        <v>-693</v>
      </c>
      <c r="J68" s="309">
        <v>0</v>
      </c>
      <c r="K68" s="309">
        <v>-32521</v>
      </c>
      <c r="L68" s="309">
        <v>0</v>
      </c>
      <c r="M68" s="309">
        <v>-16077</v>
      </c>
      <c r="N68" s="309">
        <v>0</v>
      </c>
      <c r="O68" s="309">
        <v>-10125</v>
      </c>
      <c r="P68" s="309">
        <v>0</v>
      </c>
      <c r="Q68" s="309">
        <v>-16468</v>
      </c>
    </row>
    <row r="69" spans="1:20" x14ac:dyDescent="0.25">
      <c r="A69" s="76">
        <v>70441</v>
      </c>
      <c r="B69" s="76" t="s">
        <v>246</v>
      </c>
      <c r="C69" s="78" t="s">
        <v>59</v>
      </c>
      <c r="D69" s="326" t="s">
        <v>472</v>
      </c>
      <c r="E69" s="327">
        <f t="shared" si="0"/>
        <v>0</v>
      </c>
      <c r="F69" s="309">
        <v>0</v>
      </c>
      <c r="G69" s="309">
        <v>0</v>
      </c>
      <c r="L69" s="309">
        <v>0</v>
      </c>
      <c r="M69" s="309">
        <v>0</v>
      </c>
    </row>
    <row r="70" spans="1:20" x14ac:dyDescent="0.25">
      <c r="A70" s="76">
        <v>70444</v>
      </c>
      <c r="B70" s="76" t="s">
        <v>229</v>
      </c>
      <c r="C70" s="78" t="s">
        <v>55</v>
      </c>
      <c r="D70" s="326"/>
      <c r="E70" s="327">
        <f t="shared" si="0"/>
        <v>0</v>
      </c>
    </row>
    <row r="71" spans="1:20" x14ac:dyDescent="0.25">
      <c r="A71" s="76">
        <v>70445</v>
      </c>
      <c r="B71" s="76" t="s">
        <v>210</v>
      </c>
      <c r="C71" s="78" t="s">
        <v>53</v>
      </c>
      <c r="D71" s="326"/>
      <c r="E71" s="327">
        <f t="shared" si="0"/>
        <v>0</v>
      </c>
    </row>
    <row r="72" spans="1:20" x14ac:dyDescent="0.25">
      <c r="A72" s="76">
        <v>70446</v>
      </c>
      <c r="B72" s="76" t="s">
        <v>85</v>
      </c>
      <c r="C72" s="78" t="s">
        <v>40</v>
      </c>
      <c r="D72" s="326" t="s">
        <v>472</v>
      </c>
      <c r="E72" s="327">
        <f t="shared" si="0"/>
        <v>-450</v>
      </c>
      <c r="F72" s="309">
        <v>0</v>
      </c>
      <c r="G72" s="309">
        <v>-417</v>
      </c>
      <c r="P72" s="309">
        <v>0</v>
      </c>
      <c r="Q72" s="309">
        <v>-33</v>
      </c>
    </row>
    <row r="73" spans="1:20" x14ac:dyDescent="0.25">
      <c r="A73" s="76">
        <v>70447</v>
      </c>
      <c r="B73" s="76" t="s">
        <v>229</v>
      </c>
      <c r="C73" s="78" t="s">
        <v>55</v>
      </c>
      <c r="D73" s="326"/>
      <c r="E73" s="327">
        <f t="shared" si="0"/>
        <v>0</v>
      </c>
    </row>
    <row r="74" spans="1:20" x14ac:dyDescent="0.25">
      <c r="A74" s="76">
        <v>70448</v>
      </c>
      <c r="B74" s="76" t="s">
        <v>230</v>
      </c>
      <c r="C74" s="78" t="s">
        <v>55</v>
      </c>
      <c r="D74" s="326"/>
      <c r="E74" s="327">
        <f t="shared" si="0"/>
        <v>0</v>
      </c>
    </row>
    <row r="75" spans="1:20" x14ac:dyDescent="0.25">
      <c r="A75" s="76">
        <v>70449</v>
      </c>
      <c r="B75" s="76" t="s">
        <v>232</v>
      </c>
      <c r="C75" s="78" t="s">
        <v>55</v>
      </c>
      <c r="D75" s="326"/>
      <c r="E75" s="327">
        <f t="shared" si="0"/>
        <v>0</v>
      </c>
    </row>
    <row r="76" spans="1:20" x14ac:dyDescent="0.25">
      <c r="A76" s="76">
        <v>70450</v>
      </c>
      <c r="B76" s="76" t="s">
        <v>268</v>
      </c>
      <c r="C76" s="78" t="s">
        <v>59</v>
      </c>
      <c r="D76" s="326" t="s">
        <v>472</v>
      </c>
      <c r="E76" s="327">
        <f t="shared" si="0"/>
        <v>0</v>
      </c>
      <c r="F76" s="309">
        <v>0</v>
      </c>
      <c r="G76" s="309">
        <v>0</v>
      </c>
      <c r="L76" s="309">
        <v>0</v>
      </c>
      <c r="M76" s="309">
        <v>0</v>
      </c>
    </row>
    <row r="77" spans="1:20" x14ac:dyDescent="0.25">
      <c r="A77" s="76">
        <v>70451</v>
      </c>
      <c r="B77" s="76" t="s">
        <v>265</v>
      </c>
      <c r="C77" s="78" t="s">
        <v>59</v>
      </c>
      <c r="D77" s="326" t="s">
        <v>472</v>
      </c>
      <c r="E77" s="327">
        <f t="shared" si="0"/>
        <v>0</v>
      </c>
      <c r="F77" s="309">
        <v>0</v>
      </c>
      <c r="G77" s="309">
        <v>0</v>
      </c>
      <c r="L77" s="309">
        <v>0</v>
      </c>
      <c r="M77" s="309">
        <v>0</v>
      </c>
    </row>
    <row r="78" spans="1:20" x14ac:dyDescent="0.25">
      <c r="A78" s="78">
        <v>70453</v>
      </c>
      <c r="B78" s="76" t="s">
        <v>127</v>
      </c>
      <c r="C78" s="78" t="s">
        <v>51</v>
      </c>
      <c r="D78" s="326"/>
      <c r="E78" s="327">
        <f t="shared" si="0"/>
        <v>0</v>
      </c>
    </row>
    <row r="79" spans="1:20" s="309" customFormat="1" x14ac:dyDescent="0.25">
      <c r="A79" s="76">
        <v>70471</v>
      </c>
      <c r="B79" s="76" t="s">
        <v>231</v>
      </c>
      <c r="C79" s="78" t="s">
        <v>55</v>
      </c>
      <c r="D79" s="326"/>
      <c r="E79" s="327">
        <f t="shared" si="0"/>
        <v>0</v>
      </c>
      <c r="T79" s="4"/>
    </row>
    <row r="80" spans="1:20" s="309" customFormat="1" x14ac:dyDescent="0.25">
      <c r="A80" s="76">
        <v>70486</v>
      </c>
      <c r="B80" s="76" t="s">
        <v>238</v>
      </c>
      <c r="C80" s="78" t="s">
        <v>55</v>
      </c>
      <c r="D80" s="326"/>
      <c r="E80" s="327">
        <f t="shared" si="0"/>
        <v>0</v>
      </c>
      <c r="T80" s="4"/>
    </row>
    <row r="81" spans="1:20" s="309" customFormat="1" x14ac:dyDescent="0.25">
      <c r="A81" s="76">
        <v>70501</v>
      </c>
      <c r="B81" s="76" t="s">
        <v>191</v>
      </c>
      <c r="C81" s="78" t="s">
        <v>51</v>
      </c>
      <c r="D81" s="326"/>
      <c r="E81" s="327">
        <f t="shared" si="0"/>
        <v>0</v>
      </c>
      <c r="T81" s="4"/>
    </row>
    <row r="82" spans="1:20" s="309" customFormat="1" x14ac:dyDescent="0.25">
      <c r="A82" s="76">
        <v>70503</v>
      </c>
      <c r="B82" s="76" t="s">
        <v>202</v>
      </c>
      <c r="C82" s="78" t="s">
        <v>51</v>
      </c>
      <c r="D82" s="326"/>
      <c r="E82" s="327">
        <f t="shared" si="0"/>
        <v>0</v>
      </c>
      <c r="T82" s="4"/>
    </row>
    <row r="83" spans="1:20" s="309" customFormat="1" x14ac:dyDescent="0.25">
      <c r="A83" s="76">
        <v>70505</v>
      </c>
      <c r="B83" s="76" t="s">
        <v>194</v>
      </c>
      <c r="C83" s="78" t="s">
        <v>51</v>
      </c>
      <c r="D83" s="326"/>
      <c r="E83" s="327">
        <f t="shared" si="0"/>
        <v>0</v>
      </c>
      <c r="T83" s="4"/>
    </row>
    <row r="84" spans="1:20" s="309" customFormat="1" x14ac:dyDescent="0.25">
      <c r="A84" s="76">
        <v>70512</v>
      </c>
      <c r="B84" s="76" t="s">
        <v>71</v>
      </c>
      <c r="C84" s="78" t="s">
        <v>51</v>
      </c>
      <c r="D84" s="326"/>
      <c r="E84" s="327">
        <f t="shared" si="0"/>
        <v>0</v>
      </c>
      <c r="T84" s="4"/>
    </row>
    <row r="85" spans="1:20" s="309" customFormat="1" x14ac:dyDescent="0.25">
      <c r="A85" s="76">
        <v>70513</v>
      </c>
      <c r="B85" s="76" t="s">
        <v>197</v>
      </c>
      <c r="C85" s="78" t="s">
        <v>51</v>
      </c>
      <c r="D85" s="326"/>
      <c r="E85" s="327">
        <f t="shared" si="0"/>
        <v>0</v>
      </c>
      <c r="T85" s="4"/>
    </row>
    <row r="86" spans="1:20" s="309" customFormat="1" x14ac:dyDescent="0.25">
      <c r="A86" s="76">
        <v>70516</v>
      </c>
      <c r="B86" s="76" t="s">
        <v>208</v>
      </c>
      <c r="C86" s="78" t="s">
        <v>53</v>
      </c>
      <c r="D86" s="326"/>
      <c r="E86" s="327">
        <f t="shared" si="0"/>
        <v>0</v>
      </c>
      <c r="T86" s="4"/>
    </row>
    <row r="87" spans="1:20" s="309" customFormat="1" x14ac:dyDescent="0.25">
      <c r="A87" s="76">
        <v>70526</v>
      </c>
      <c r="B87" s="76" t="s">
        <v>206</v>
      </c>
      <c r="C87" s="78" t="s">
        <v>53</v>
      </c>
      <c r="D87" s="326"/>
      <c r="E87" s="327">
        <f t="shared" si="0"/>
        <v>0</v>
      </c>
      <c r="T87" s="4"/>
    </row>
    <row r="88" spans="1:20" s="309" customFormat="1" x14ac:dyDescent="0.25">
      <c r="A88" s="76">
        <v>70528</v>
      </c>
      <c r="B88" s="76" t="s">
        <v>205</v>
      </c>
      <c r="C88" s="78" t="s">
        <v>53</v>
      </c>
      <c r="D88" s="326"/>
      <c r="E88" s="327">
        <f t="shared" ref="E88:E151" si="1">SUM(F88:Q88)</f>
        <v>0</v>
      </c>
      <c r="T88" s="4"/>
    </row>
    <row r="89" spans="1:20" s="309" customFormat="1" x14ac:dyDescent="0.25">
      <c r="A89" s="76">
        <v>70532</v>
      </c>
      <c r="B89" s="76" t="s">
        <v>211</v>
      </c>
      <c r="C89" s="78" t="s">
        <v>53</v>
      </c>
      <c r="D89" s="326"/>
      <c r="E89" s="327">
        <f t="shared" si="1"/>
        <v>0</v>
      </c>
      <c r="T89" s="4"/>
    </row>
    <row r="90" spans="1:20" s="309" customFormat="1" x14ac:dyDescent="0.25">
      <c r="A90" s="76">
        <v>70533</v>
      </c>
      <c r="B90" s="76" t="s">
        <v>199</v>
      </c>
      <c r="C90" s="78" t="s">
        <v>51</v>
      </c>
      <c r="D90" s="326" t="s">
        <v>472</v>
      </c>
      <c r="E90" s="327">
        <f t="shared" si="1"/>
        <v>12265</v>
      </c>
      <c r="F90" s="309">
        <v>11997</v>
      </c>
      <c r="G90" s="309">
        <v>0</v>
      </c>
      <c r="H90" s="309">
        <v>265</v>
      </c>
      <c r="I90" s="309">
        <v>0</v>
      </c>
      <c r="L90" s="309">
        <v>249</v>
      </c>
      <c r="M90" s="309">
        <v>0</v>
      </c>
      <c r="N90" s="309">
        <v>-304</v>
      </c>
      <c r="O90" s="309">
        <v>0</v>
      </c>
      <c r="P90" s="309">
        <v>58</v>
      </c>
      <c r="Q90" s="309">
        <v>0</v>
      </c>
      <c r="T90" s="4"/>
    </row>
    <row r="91" spans="1:20" s="309" customFormat="1" x14ac:dyDescent="0.25">
      <c r="A91" s="76">
        <v>70534</v>
      </c>
      <c r="B91" s="76" t="s">
        <v>198</v>
      </c>
      <c r="C91" s="78" t="s">
        <v>51</v>
      </c>
      <c r="D91" s="326"/>
      <c r="E91" s="327">
        <f t="shared" si="1"/>
        <v>0</v>
      </c>
      <c r="T91" s="4"/>
    </row>
    <row r="92" spans="1:20" s="309" customFormat="1" x14ac:dyDescent="0.25">
      <c r="A92" s="76">
        <v>70550</v>
      </c>
      <c r="B92" s="76" t="s">
        <v>190</v>
      </c>
      <c r="C92" s="78" t="s">
        <v>51</v>
      </c>
      <c r="D92" s="326"/>
      <c r="E92" s="327">
        <f t="shared" si="1"/>
        <v>0</v>
      </c>
      <c r="T92" s="4"/>
    </row>
    <row r="93" spans="1:20" s="309" customFormat="1" x14ac:dyDescent="0.25">
      <c r="A93" s="76">
        <v>70551</v>
      </c>
      <c r="B93" s="76" t="s">
        <v>203</v>
      </c>
      <c r="C93" s="78" t="s">
        <v>51</v>
      </c>
      <c r="D93" s="326"/>
      <c r="E93" s="327">
        <f t="shared" si="1"/>
        <v>0</v>
      </c>
      <c r="T93" s="4"/>
    </row>
    <row r="94" spans="1:20" s="309" customFormat="1" x14ac:dyDescent="0.25">
      <c r="A94" s="76">
        <v>70557</v>
      </c>
      <c r="B94" s="76" t="s">
        <v>196</v>
      </c>
      <c r="C94" s="78" t="s">
        <v>51</v>
      </c>
      <c r="D94" s="326"/>
      <c r="E94" s="327">
        <f t="shared" si="1"/>
        <v>0</v>
      </c>
      <c r="T94" s="4"/>
    </row>
    <row r="95" spans="1:20" s="309" customFormat="1" x14ac:dyDescent="0.25">
      <c r="A95" s="76">
        <v>70558</v>
      </c>
      <c r="B95" s="76" t="s">
        <v>138</v>
      </c>
      <c r="C95" s="78" t="s">
        <v>53</v>
      </c>
      <c r="D95" s="326"/>
      <c r="E95" s="327">
        <f t="shared" si="1"/>
        <v>0</v>
      </c>
      <c r="T95" s="4"/>
    </row>
    <row r="96" spans="1:20" s="309" customFormat="1" x14ac:dyDescent="0.25">
      <c r="A96" s="76">
        <v>70559</v>
      </c>
      <c r="B96" s="76" t="s">
        <v>201</v>
      </c>
      <c r="C96" s="78" t="s">
        <v>51</v>
      </c>
      <c r="D96" s="326"/>
      <c r="E96" s="327">
        <f t="shared" si="1"/>
        <v>0</v>
      </c>
      <c r="T96" s="4"/>
    </row>
    <row r="97" spans="1:20" s="309" customFormat="1" x14ac:dyDescent="0.25">
      <c r="A97" s="76">
        <v>70561</v>
      </c>
      <c r="B97" s="76" t="s">
        <v>204</v>
      </c>
      <c r="C97" s="78" t="s">
        <v>53</v>
      </c>
      <c r="D97" s="326"/>
      <c r="E97" s="327">
        <f t="shared" si="1"/>
        <v>0</v>
      </c>
      <c r="T97" s="4"/>
    </row>
    <row r="98" spans="1:20" s="309" customFormat="1" x14ac:dyDescent="0.25">
      <c r="A98" s="76">
        <v>70567</v>
      </c>
      <c r="B98" s="76" t="s">
        <v>72</v>
      </c>
      <c r="C98" s="78" t="s">
        <v>51</v>
      </c>
      <c r="D98" s="326"/>
      <c r="E98" s="327">
        <f t="shared" si="1"/>
        <v>0</v>
      </c>
      <c r="T98" s="4"/>
    </row>
    <row r="99" spans="1:20" s="309" customFormat="1" x14ac:dyDescent="0.25">
      <c r="A99" s="78">
        <v>70570</v>
      </c>
      <c r="B99" s="76" t="s">
        <v>164</v>
      </c>
      <c r="C99" s="78" t="s">
        <v>53</v>
      </c>
      <c r="D99" s="326"/>
      <c r="E99" s="327">
        <f t="shared" si="1"/>
        <v>0</v>
      </c>
      <c r="T99" s="4"/>
    </row>
    <row r="100" spans="1:20" s="309" customFormat="1" x14ac:dyDescent="0.25">
      <c r="A100" s="76">
        <v>70574</v>
      </c>
      <c r="B100" s="76" t="s">
        <v>74</v>
      </c>
      <c r="C100" s="78" t="s">
        <v>51</v>
      </c>
      <c r="D100" s="326"/>
      <c r="E100" s="327">
        <f t="shared" si="1"/>
        <v>0</v>
      </c>
      <c r="T100" s="4"/>
    </row>
    <row r="101" spans="1:20" s="309" customFormat="1" x14ac:dyDescent="0.25">
      <c r="A101" s="76">
        <v>70577</v>
      </c>
      <c r="B101" s="76" t="s">
        <v>200</v>
      </c>
      <c r="C101" s="78" t="s">
        <v>51</v>
      </c>
      <c r="D101" s="326"/>
      <c r="E101" s="327">
        <f t="shared" si="1"/>
        <v>0</v>
      </c>
      <c r="T101" s="4"/>
    </row>
    <row r="102" spans="1:20" s="309" customFormat="1" x14ac:dyDescent="0.25">
      <c r="A102" s="76">
        <v>70579</v>
      </c>
      <c r="B102" s="76" t="s">
        <v>193</v>
      </c>
      <c r="C102" s="78" t="s">
        <v>51</v>
      </c>
      <c r="D102" s="326"/>
      <c r="E102" s="327">
        <f t="shared" si="1"/>
        <v>0</v>
      </c>
      <c r="T102" s="4"/>
    </row>
    <row r="103" spans="1:20" s="309" customFormat="1" x14ac:dyDescent="0.25">
      <c r="A103" s="76">
        <v>70580</v>
      </c>
      <c r="B103" s="76" t="s">
        <v>209</v>
      </c>
      <c r="C103" s="78" t="s">
        <v>53</v>
      </c>
      <c r="D103" s="326"/>
      <c r="E103" s="327">
        <f t="shared" si="1"/>
        <v>0</v>
      </c>
      <c r="T103" s="4"/>
    </row>
    <row r="104" spans="1:20" s="309" customFormat="1" x14ac:dyDescent="0.25">
      <c r="A104" s="78">
        <v>70584</v>
      </c>
      <c r="B104" s="76" t="s">
        <v>120</v>
      </c>
      <c r="C104" s="78" t="s">
        <v>51</v>
      </c>
      <c r="D104" s="326"/>
      <c r="E104" s="327">
        <f t="shared" si="1"/>
        <v>0</v>
      </c>
      <c r="T104" s="4"/>
    </row>
    <row r="105" spans="1:20" s="309" customFormat="1" x14ac:dyDescent="0.25">
      <c r="A105" s="76">
        <v>70586</v>
      </c>
      <c r="B105" s="76" t="s">
        <v>133</v>
      </c>
      <c r="C105" s="78" t="s">
        <v>51</v>
      </c>
      <c r="D105" s="326"/>
      <c r="E105" s="327">
        <f t="shared" si="1"/>
        <v>0</v>
      </c>
      <c r="T105" s="4"/>
    </row>
    <row r="106" spans="1:20" s="309" customFormat="1" x14ac:dyDescent="0.25">
      <c r="A106" s="76">
        <v>70592</v>
      </c>
      <c r="B106" s="76" t="s">
        <v>156</v>
      </c>
      <c r="C106" s="78" t="s">
        <v>53</v>
      </c>
      <c r="D106" s="326"/>
      <c r="E106" s="327">
        <f t="shared" si="1"/>
        <v>0</v>
      </c>
      <c r="T106" s="4"/>
    </row>
    <row r="107" spans="1:20" s="309" customFormat="1" x14ac:dyDescent="0.25">
      <c r="A107" s="76">
        <v>70595</v>
      </c>
      <c r="B107" s="76" t="s">
        <v>195</v>
      </c>
      <c r="C107" s="78" t="s">
        <v>51</v>
      </c>
      <c r="D107" s="326"/>
      <c r="E107" s="327">
        <f t="shared" si="1"/>
        <v>0</v>
      </c>
      <c r="T107" s="4"/>
    </row>
    <row r="108" spans="1:20" s="309" customFormat="1" x14ac:dyDescent="0.25">
      <c r="A108" s="78">
        <v>70654</v>
      </c>
      <c r="B108" s="76" t="s">
        <v>167</v>
      </c>
      <c r="C108" s="78" t="s">
        <v>53</v>
      </c>
      <c r="D108" s="326"/>
      <c r="E108" s="327">
        <f t="shared" si="1"/>
        <v>0</v>
      </c>
      <c r="T108" s="4"/>
    </row>
    <row r="109" spans="1:20" s="309" customFormat="1" x14ac:dyDescent="0.25">
      <c r="A109" s="76">
        <v>70702</v>
      </c>
      <c r="B109" s="76" t="s">
        <v>144</v>
      </c>
      <c r="C109" s="78" t="s">
        <v>45</v>
      </c>
      <c r="D109" s="326" t="s">
        <v>472</v>
      </c>
      <c r="E109" s="327">
        <f t="shared" si="1"/>
        <v>64699</v>
      </c>
      <c r="F109" s="309">
        <v>0</v>
      </c>
      <c r="G109" s="309">
        <v>9698</v>
      </c>
      <c r="H109" s="309">
        <v>0</v>
      </c>
      <c r="I109" s="309">
        <v>207</v>
      </c>
      <c r="J109" s="309">
        <v>0</v>
      </c>
      <c r="K109" s="309">
        <v>11700</v>
      </c>
      <c r="L109" s="309">
        <v>0</v>
      </c>
      <c r="M109" s="309">
        <v>21447</v>
      </c>
      <c r="N109" s="309">
        <v>0</v>
      </c>
      <c r="O109" s="309">
        <v>21564</v>
      </c>
      <c r="P109" s="309">
        <v>0</v>
      </c>
      <c r="Q109" s="309">
        <v>83</v>
      </c>
      <c r="T109" s="4"/>
    </row>
    <row r="110" spans="1:20" s="309" customFormat="1" x14ac:dyDescent="0.25">
      <c r="A110" s="78">
        <v>70920</v>
      </c>
      <c r="B110" s="76" t="s">
        <v>220</v>
      </c>
      <c r="C110" s="78" t="s">
        <v>55</v>
      </c>
      <c r="D110" s="326"/>
      <c r="E110" s="327">
        <f t="shared" si="1"/>
        <v>0</v>
      </c>
      <c r="T110" s="4"/>
    </row>
    <row r="111" spans="1:20" x14ac:dyDescent="0.25">
      <c r="A111" s="76">
        <v>70941</v>
      </c>
      <c r="B111" s="76" t="s">
        <v>227</v>
      </c>
      <c r="C111" s="78" t="s">
        <v>55</v>
      </c>
      <c r="D111" s="326"/>
      <c r="E111" s="327">
        <f t="shared" si="1"/>
        <v>0</v>
      </c>
    </row>
    <row r="112" spans="1:20" x14ac:dyDescent="0.25">
      <c r="A112" s="76">
        <v>70950</v>
      </c>
      <c r="B112" s="76" t="s">
        <v>242</v>
      </c>
      <c r="C112" s="78" t="s">
        <v>55</v>
      </c>
      <c r="D112" s="326"/>
      <c r="E112" s="327">
        <f t="shared" si="1"/>
        <v>0</v>
      </c>
    </row>
    <row r="113" spans="1:20" x14ac:dyDescent="0.25">
      <c r="A113" s="76">
        <v>70954</v>
      </c>
      <c r="B113" s="76" t="s">
        <v>217</v>
      </c>
      <c r="C113" s="78" t="s">
        <v>55</v>
      </c>
      <c r="D113" s="326"/>
      <c r="E113" s="327">
        <f t="shared" si="1"/>
        <v>0</v>
      </c>
    </row>
    <row r="114" spans="1:20" x14ac:dyDescent="0.25">
      <c r="A114" s="76">
        <v>70956</v>
      </c>
      <c r="B114" s="76" t="s">
        <v>234</v>
      </c>
      <c r="C114" s="78" t="s">
        <v>55</v>
      </c>
      <c r="D114" s="326"/>
      <c r="E114" s="327">
        <f t="shared" si="1"/>
        <v>0</v>
      </c>
    </row>
    <row r="115" spans="1:20" x14ac:dyDescent="0.25">
      <c r="A115" s="76">
        <v>70958</v>
      </c>
      <c r="B115" s="76" t="s">
        <v>226</v>
      </c>
      <c r="C115" s="78" t="s">
        <v>55</v>
      </c>
      <c r="D115" s="326" t="s">
        <v>472</v>
      </c>
      <c r="E115" s="327">
        <f t="shared" si="1"/>
        <v>0</v>
      </c>
      <c r="N115" s="309">
        <v>0</v>
      </c>
      <c r="O115" s="309">
        <v>0</v>
      </c>
      <c r="P115" s="309">
        <v>0</v>
      </c>
      <c r="Q115" s="309">
        <v>0</v>
      </c>
    </row>
    <row r="116" spans="1:20" x14ac:dyDescent="0.25">
      <c r="A116" s="76">
        <v>70959</v>
      </c>
      <c r="B116" s="76" t="s">
        <v>225</v>
      </c>
      <c r="C116" s="78" t="s">
        <v>55</v>
      </c>
      <c r="D116" s="326"/>
      <c r="E116" s="327">
        <f t="shared" si="1"/>
        <v>0</v>
      </c>
    </row>
    <row r="117" spans="1:20" x14ac:dyDescent="0.25">
      <c r="A117" s="76">
        <v>70960</v>
      </c>
      <c r="B117" s="76" t="s">
        <v>229</v>
      </c>
      <c r="C117" s="78" t="s">
        <v>55</v>
      </c>
      <c r="D117" s="326"/>
      <c r="E117" s="327">
        <f t="shared" si="1"/>
        <v>0</v>
      </c>
    </row>
    <row r="118" spans="1:20" x14ac:dyDescent="0.25">
      <c r="A118" s="76">
        <v>70998</v>
      </c>
      <c r="B118" s="76" t="s">
        <v>240</v>
      </c>
      <c r="C118" s="78" t="s">
        <v>55</v>
      </c>
      <c r="D118" s="326"/>
      <c r="E118" s="327">
        <f t="shared" si="1"/>
        <v>0</v>
      </c>
    </row>
    <row r="119" spans="1:20" x14ac:dyDescent="0.25">
      <c r="A119" s="76">
        <v>71001</v>
      </c>
      <c r="B119" s="76" t="s">
        <v>244</v>
      </c>
      <c r="C119" s="78" t="s">
        <v>57</v>
      </c>
      <c r="D119" s="326" t="s">
        <v>472</v>
      </c>
      <c r="E119" s="327">
        <f t="shared" si="1"/>
        <v>0</v>
      </c>
      <c r="F119" s="309">
        <v>0</v>
      </c>
      <c r="G119" s="309">
        <v>0</v>
      </c>
    </row>
    <row r="120" spans="1:20" x14ac:dyDescent="0.25">
      <c r="A120" s="76">
        <v>71055</v>
      </c>
      <c r="B120" s="76" t="s">
        <v>243</v>
      </c>
      <c r="C120" s="78" t="s">
        <v>57</v>
      </c>
      <c r="D120" s="326" t="s">
        <v>472</v>
      </c>
      <c r="E120" s="327">
        <f t="shared" si="1"/>
        <v>0</v>
      </c>
      <c r="F120" s="309">
        <v>0</v>
      </c>
      <c r="G120" s="309">
        <v>0</v>
      </c>
    </row>
    <row r="121" spans="1:20" x14ac:dyDescent="0.25">
      <c r="A121" s="76">
        <v>71081</v>
      </c>
      <c r="B121" s="76" t="s">
        <v>261</v>
      </c>
      <c r="C121" s="78" t="s">
        <v>59</v>
      </c>
      <c r="D121" s="326" t="s">
        <v>472</v>
      </c>
      <c r="E121" s="327">
        <f t="shared" si="1"/>
        <v>0</v>
      </c>
      <c r="F121" s="309">
        <v>0</v>
      </c>
      <c r="G121" s="309">
        <v>0</v>
      </c>
      <c r="N121" s="309">
        <v>0</v>
      </c>
      <c r="O121" s="309">
        <v>0</v>
      </c>
    </row>
    <row r="122" spans="1:20" x14ac:dyDescent="0.25">
      <c r="A122" s="76">
        <v>71082</v>
      </c>
      <c r="B122" s="76" t="s">
        <v>88</v>
      </c>
      <c r="C122" s="78" t="s">
        <v>40</v>
      </c>
      <c r="D122" s="326" t="s">
        <v>472</v>
      </c>
      <c r="E122" s="327">
        <f t="shared" si="1"/>
        <v>0</v>
      </c>
      <c r="F122" s="309">
        <v>0</v>
      </c>
      <c r="G122" s="309">
        <v>0</v>
      </c>
      <c r="J122" s="309">
        <v>0</v>
      </c>
      <c r="K122" s="309">
        <v>0</v>
      </c>
      <c r="L122" s="309">
        <v>0</v>
      </c>
      <c r="M122" s="309">
        <v>0</v>
      </c>
      <c r="N122" s="309">
        <v>0</v>
      </c>
      <c r="O122" s="309">
        <v>0</v>
      </c>
      <c r="P122" s="309">
        <v>0</v>
      </c>
      <c r="Q122" s="309">
        <v>0</v>
      </c>
    </row>
    <row r="123" spans="1:20" x14ac:dyDescent="0.25">
      <c r="A123" s="76">
        <v>71083</v>
      </c>
      <c r="B123" s="76" t="s">
        <v>212</v>
      </c>
      <c r="C123" s="78" t="s">
        <v>55</v>
      </c>
      <c r="D123" s="326"/>
      <c r="E123" s="327">
        <f t="shared" si="1"/>
        <v>0</v>
      </c>
    </row>
    <row r="124" spans="1:20" x14ac:dyDescent="0.25">
      <c r="A124" s="76">
        <v>72001</v>
      </c>
      <c r="B124" s="76" t="s">
        <v>139</v>
      </c>
      <c r="C124" s="78" t="s">
        <v>45</v>
      </c>
      <c r="D124" s="326" t="s">
        <v>472</v>
      </c>
      <c r="E124" s="327">
        <f t="shared" si="1"/>
        <v>85811</v>
      </c>
      <c r="F124" s="309">
        <v>0</v>
      </c>
      <c r="G124" s="309">
        <v>25207</v>
      </c>
      <c r="H124" s="309">
        <v>0</v>
      </c>
      <c r="I124" s="309">
        <v>1079</v>
      </c>
      <c r="J124" s="309">
        <v>0</v>
      </c>
      <c r="K124" s="309">
        <v>12698</v>
      </c>
      <c r="L124" s="309">
        <v>0</v>
      </c>
      <c r="M124" s="309">
        <v>10716</v>
      </c>
      <c r="N124" s="309">
        <v>0</v>
      </c>
      <c r="O124" s="309">
        <v>23353</v>
      </c>
      <c r="P124" s="309">
        <v>0</v>
      </c>
      <c r="Q124" s="309">
        <v>12758</v>
      </c>
      <c r="T124" s="4" t="s">
        <v>477</v>
      </c>
    </row>
    <row r="125" spans="1:20" x14ac:dyDescent="0.25">
      <c r="A125" s="76">
        <v>72002</v>
      </c>
      <c r="B125" s="76" t="s">
        <v>60</v>
      </c>
      <c r="C125" s="78" t="s">
        <v>36</v>
      </c>
      <c r="D125" s="326" t="s">
        <v>472</v>
      </c>
      <c r="E125" s="327">
        <f t="shared" si="1"/>
        <v>683526</v>
      </c>
      <c r="F125" s="309">
        <v>0</v>
      </c>
      <c r="G125" s="309">
        <v>348069</v>
      </c>
      <c r="H125" s="309">
        <v>0</v>
      </c>
      <c r="I125" s="309">
        <v>-22604</v>
      </c>
      <c r="J125" s="309">
        <v>0</v>
      </c>
      <c r="K125" s="309">
        <v>149965</v>
      </c>
      <c r="L125" s="309">
        <v>0</v>
      </c>
      <c r="M125" s="309">
        <v>-14336</v>
      </c>
      <c r="N125" s="309">
        <v>0</v>
      </c>
      <c r="O125" s="309">
        <v>225999</v>
      </c>
      <c r="P125" s="309">
        <v>0</v>
      </c>
      <c r="Q125" s="309">
        <v>-3567</v>
      </c>
    </row>
    <row r="126" spans="1:20" x14ac:dyDescent="0.25">
      <c r="A126" s="76">
        <v>72003</v>
      </c>
      <c r="B126" s="76" t="s">
        <v>143</v>
      </c>
      <c r="C126" s="78" t="s">
        <v>45</v>
      </c>
      <c r="D126" s="326" t="s">
        <v>472</v>
      </c>
      <c r="E126" s="327">
        <f t="shared" si="1"/>
        <v>962433</v>
      </c>
      <c r="F126" s="309">
        <v>0</v>
      </c>
      <c r="G126" s="309">
        <v>150126</v>
      </c>
      <c r="H126" s="309">
        <v>0</v>
      </c>
      <c r="I126" s="309">
        <v>13593</v>
      </c>
      <c r="J126" s="309">
        <v>0</v>
      </c>
      <c r="K126" s="309">
        <v>168795</v>
      </c>
      <c r="L126" s="309">
        <v>0</v>
      </c>
      <c r="M126" s="309">
        <v>231833</v>
      </c>
      <c r="N126" s="309">
        <v>0</v>
      </c>
      <c r="O126" s="309">
        <v>214280</v>
      </c>
      <c r="P126" s="309">
        <v>0</v>
      </c>
      <c r="Q126" s="309">
        <v>183806</v>
      </c>
    </row>
    <row r="127" spans="1:20" s="309" customFormat="1" x14ac:dyDescent="0.25">
      <c r="A127" s="76">
        <v>72006</v>
      </c>
      <c r="B127" s="76" t="s">
        <v>154</v>
      </c>
      <c r="C127" s="78" t="s">
        <v>45</v>
      </c>
      <c r="D127" s="326" t="s">
        <v>472</v>
      </c>
      <c r="E127" s="327">
        <f t="shared" si="1"/>
        <v>348667</v>
      </c>
      <c r="F127" s="309">
        <v>0</v>
      </c>
      <c r="G127" s="309">
        <v>94559</v>
      </c>
      <c r="H127" s="309">
        <v>0</v>
      </c>
      <c r="I127" s="309">
        <v>5012</v>
      </c>
      <c r="J127" s="309">
        <v>0</v>
      </c>
      <c r="K127" s="309">
        <v>58633</v>
      </c>
      <c r="L127" s="309">
        <v>0</v>
      </c>
      <c r="M127" s="309">
        <v>60437</v>
      </c>
      <c r="N127" s="309">
        <v>0</v>
      </c>
      <c r="O127" s="309">
        <v>120062</v>
      </c>
      <c r="P127" s="309">
        <v>0</v>
      </c>
      <c r="Q127" s="309">
        <v>9964</v>
      </c>
      <c r="T127" s="4"/>
    </row>
    <row r="128" spans="1:20" s="309" customFormat="1" x14ac:dyDescent="0.25">
      <c r="A128" s="76">
        <v>72007</v>
      </c>
      <c r="B128" s="76" t="s">
        <v>159</v>
      </c>
      <c r="C128" s="78" t="s">
        <v>45</v>
      </c>
      <c r="D128" s="326" t="s">
        <v>472</v>
      </c>
      <c r="E128" s="327">
        <f t="shared" si="1"/>
        <v>193143</v>
      </c>
      <c r="F128" s="309">
        <v>0</v>
      </c>
      <c r="G128" s="309">
        <v>74975</v>
      </c>
      <c r="H128" s="309">
        <v>0</v>
      </c>
      <c r="I128" s="309">
        <v>-2765</v>
      </c>
      <c r="J128" s="309">
        <v>0</v>
      </c>
      <c r="K128" s="309">
        <v>18564</v>
      </c>
      <c r="L128" s="309">
        <v>0</v>
      </c>
      <c r="M128" s="309">
        <v>59960</v>
      </c>
      <c r="N128" s="309">
        <v>0</v>
      </c>
      <c r="O128" s="309">
        <v>20866</v>
      </c>
      <c r="P128" s="309">
        <v>0</v>
      </c>
      <c r="Q128" s="309">
        <v>21543</v>
      </c>
      <c r="T128" s="4"/>
    </row>
    <row r="129" spans="1:20" s="309" customFormat="1" x14ac:dyDescent="0.25">
      <c r="A129" s="76">
        <v>72008</v>
      </c>
      <c r="B129" s="76" t="s">
        <v>160</v>
      </c>
      <c r="C129" s="78" t="s">
        <v>45</v>
      </c>
      <c r="D129" s="326" t="s">
        <v>472</v>
      </c>
      <c r="E129" s="327">
        <f t="shared" si="1"/>
        <v>189253</v>
      </c>
      <c r="F129" s="309">
        <v>0</v>
      </c>
      <c r="G129" s="309">
        <v>107657</v>
      </c>
      <c r="H129" s="309">
        <v>0</v>
      </c>
      <c r="I129" s="309">
        <v>-920</v>
      </c>
      <c r="J129" s="309">
        <v>0</v>
      </c>
      <c r="K129" s="309">
        <v>33320</v>
      </c>
      <c r="L129" s="309">
        <v>0</v>
      </c>
      <c r="M129" s="309">
        <v>10939</v>
      </c>
      <c r="N129" s="309">
        <v>0</v>
      </c>
      <c r="O129" s="309">
        <v>15281</v>
      </c>
      <c r="P129" s="309">
        <v>0</v>
      </c>
      <c r="Q129" s="309">
        <v>22976</v>
      </c>
      <c r="T129" s="4"/>
    </row>
    <row r="130" spans="1:20" s="309" customFormat="1" x14ac:dyDescent="0.25">
      <c r="A130" s="76">
        <v>72010</v>
      </c>
      <c r="B130" s="76" t="s">
        <v>122</v>
      </c>
      <c r="C130" s="78" t="s">
        <v>44</v>
      </c>
      <c r="D130" s="326" t="s">
        <v>472</v>
      </c>
      <c r="E130" s="327">
        <f t="shared" si="1"/>
        <v>90152</v>
      </c>
      <c r="F130" s="309">
        <v>0</v>
      </c>
      <c r="G130" s="309">
        <v>33685</v>
      </c>
      <c r="H130" s="309">
        <v>0</v>
      </c>
      <c r="I130" s="309">
        <v>1746</v>
      </c>
      <c r="J130" s="309">
        <v>0</v>
      </c>
      <c r="K130" s="309">
        <v>12961</v>
      </c>
      <c r="L130" s="309">
        <v>0</v>
      </c>
      <c r="M130" s="309">
        <v>11672</v>
      </c>
      <c r="N130" s="309">
        <v>0</v>
      </c>
      <c r="O130" s="309">
        <v>24775</v>
      </c>
      <c r="P130" s="309">
        <v>0</v>
      </c>
      <c r="Q130" s="309">
        <v>5313</v>
      </c>
      <c r="T130" s="4"/>
    </row>
    <row r="131" spans="1:20" s="309" customFormat="1" x14ac:dyDescent="0.25">
      <c r="A131" s="76">
        <v>72011</v>
      </c>
      <c r="B131" s="76" t="s">
        <v>162</v>
      </c>
      <c r="C131" s="78" t="s">
        <v>45</v>
      </c>
      <c r="D131" s="326"/>
      <c r="E131" s="327">
        <f t="shared" si="1"/>
        <v>0</v>
      </c>
      <c r="T131" s="4"/>
    </row>
    <row r="132" spans="1:20" s="309" customFormat="1" x14ac:dyDescent="0.25">
      <c r="A132" s="76">
        <v>72013</v>
      </c>
      <c r="B132" s="76" t="s">
        <v>163</v>
      </c>
      <c r="C132" s="78" t="s">
        <v>45</v>
      </c>
      <c r="D132" s="326" t="s">
        <v>472</v>
      </c>
      <c r="E132" s="327">
        <f t="shared" si="1"/>
        <v>-544931</v>
      </c>
      <c r="F132" s="309">
        <v>0</v>
      </c>
      <c r="G132" s="309">
        <v>-120569</v>
      </c>
      <c r="H132" s="309">
        <v>0</v>
      </c>
      <c r="I132" s="309">
        <v>-2619</v>
      </c>
      <c r="J132" s="309">
        <v>0</v>
      </c>
      <c r="K132" s="309">
        <v>-145139</v>
      </c>
      <c r="L132" s="309">
        <v>0</v>
      </c>
      <c r="M132" s="309">
        <v>-105487</v>
      </c>
      <c r="N132" s="309">
        <v>0</v>
      </c>
      <c r="O132" s="309">
        <v>-95803</v>
      </c>
      <c r="P132" s="309">
        <v>0</v>
      </c>
      <c r="Q132" s="309">
        <v>-75314</v>
      </c>
      <c r="T132" s="4"/>
    </row>
    <row r="133" spans="1:20" s="309" customFormat="1" x14ac:dyDescent="0.25">
      <c r="A133" s="76">
        <v>72014</v>
      </c>
      <c r="B133" s="76" t="s">
        <v>164</v>
      </c>
      <c r="C133" s="78" t="s">
        <v>45</v>
      </c>
      <c r="D133" s="326" t="s">
        <v>472</v>
      </c>
      <c r="E133" s="327">
        <f t="shared" si="1"/>
        <v>-121137</v>
      </c>
      <c r="F133" s="309">
        <v>0</v>
      </c>
      <c r="G133" s="309">
        <v>66817</v>
      </c>
      <c r="H133" s="309">
        <v>0</v>
      </c>
      <c r="I133" s="309">
        <v>-7506</v>
      </c>
      <c r="J133" s="309">
        <v>0</v>
      </c>
      <c r="K133" s="309">
        <v>-16079</v>
      </c>
      <c r="L133" s="309">
        <v>0</v>
      </c>
      <c r="M133" s="309">
        <v>-16482</v>
      </c>
      <c r="N133" s="309">
        <v>0</v>
      </c>
      <c r="O133" s="309">
        <v>-30676</v>
      </c>
      <c r="P133" s="309">
        <v>0</v>
      </c>
      <c r="Q133" s="309">
        <v>-117211</v>
      </c>
      <c r="T133" s="4"/>
    </row>
    <row r="134" spans="1:20" s="309" customFormat="1" x14ac:dyDescent="0.25">
      <c r="A134" s="76">
        <v>72015</v>
      </c>
      <c r="B134" s="76" t="s">
        <v>127</v>
      </c>
      <c r="C134" s="78" t="s">
        <v>44</v>
      </c>
      <c r="D134" s="326" t="s">
        <v>472</v>
      </c>
      <c r="E134" s="327">
        <f t="shared" si="1"/>
        <v>-85334</v>
      </c>
      <c r="F134" s="309">
        <v>0</v>
      </c>
      <c r="G134" s="309">
        <v>-17470</v>
      </c>
      <c r="H134" s="309">
        <v>0</v>
      </c>
      <c r="I134" s="309">
        <v>-4878</v>
      </c>
      <c r="J134" s="309">
        <v>0</v>
      </c>
      <c r="K134" s="309">
        <v>-18715</v>
      </c>
      <c r="L134" s="309">
        <v>0</v>
      </c>
      <c r="M134" s="309">
        <v>9107</v>
      </c>
      <c r="N134" s="309">
        <v>0</v>
      </c>
      <c r="O134" s="309">
        <v>-49871</v>
      </c>
      <c r="P134" s="309">
        <v>0</v>
      </c>
      <c r="Q134" s="309">
        <v>-3507</v>
      </c>
      <c r="T134" s="4"/>
    </row>
    <row r="135" spans="1:20" s="309" customFormat="1" x14ac:dyDescent="0.25">
      <c r="A135" s="328">
        <v>72016</v>
      </c>
      <c r="B135" s="328" t="s">
        <v>67</v>
      </c>
      <c r="C135" s="328" t="s">
        <v>36</v>
      </c>
      <c r="D135" s="329" t="s">
        <v>472</v>
      </c>
      <c r="E135" s="327">
        <f t="shared" si="1"/>
        <v>9010743</v>
      </c>
      <c r="F135" s="330">
        <f>4121952</f>
        <v>4121952</v>
      </c>
      <c r="G135" s="330">
        <f>3270728</f>
        <v>3270728</v>
      </c>
      <c r="H135" s="331">
        <f>355602</f>
        <v>355602</v>
      </c>
      <c r="I135" s="331">
        <v>-7128</v>
      </c>
      <c r="J135" s="330">
        <f>1179960</f>
        <v>1179960</v>
      </c>
      <c r="K135" s="330">
        <f>242390</f>
        <v>242390</v>
      </c>
      <c r="L135" s="331">
        <f>840463</f>
        <v>840463</v>
      </c>
      <c r="M135" s="331">
        <f>-613710</f>
        <v>-613710</v>
      </c>
      <c r="N135" s="331">
        <f>488155</f>
        <v>488155</v>
      </c>
      <c r="O135" s="331">
        <f>-600965</f>
        <v>-600965</v>
      </c>
      <c r="P135" s="331">
        <v>99741</v>
      </c>
      <c r="Q135" s="331">
        <v>-366445</v>
      </c>
      <c r="T135" s="4"/>
    </row>
    <row r="136" spans="1:20" s="309" customFormat="1" x14ac:dyDescent="0.25">
      <c r="A136" s="76">
        <v>72018</v>
      </c>
      <c r="B136" s="76" t="s">
        <v>179</v>
      </c>
      <c r="C136" s="78" t="s">
        <v>45</v>
      </c>
      <c r="D136" s="326" t="s">
        <v>472</v>
      </c>
      <c r="E136" s="327">
        <f t="shared" si="1"/>
        <v>-228622</v>
      </c>
      <c r="F136" s="309">
        <v>0</v>
      </c>
      <c r="G136" s="309">
        <v>-64422</v>
      </c>
      <c r="H136" s="309">
        <v>0</v>
      </c>
      <c r="I136" s="309">
        <v>-10338</v>
      </c>
      <c r="J136" s="309">
        <v>0</v>
      </c>
      <c r="K136" s="309">
        <v>-62156</v>
      </c>
      <c r="L136" s="309">
        <v>0</v>
      </c>
      <c r="M136" s="309">
        <v>-31886</v>
      </c>
      <c r="N136" s="309">
        <v>0</v>
      </c>
      <c r="O136" s="309">
        <v>-53471</v>
      </c>
      <c r="P136" s="309">
        <v>0</v>
      </c>
      <c r="Q136" s="309">
        <v>-6349</v>
      </c>
      <c r="T136" s="4"/>
    </row>
    <row r="137" spans="1:20" s="309" customFormat="1" x14ac:dyDescent="0.25">
      <c r="A137" s="328">
        <v>72020</v>
      </c>
      <c r="B137" s="328" t="s">
        <v>118</v>
      </c>
      <c r="C137" s="328" t="s">
        <v>44</v>
      </c>
      <c r="D137" s="329" t="s">
        <v>472</v>
      </c>
      <c r="E137" s="327">
        <f t="shared" si="1"/>
        <v>-162431</v>
      </c>
      <c r="F137" s="309">
        <v>0</v>
      </c>
      <c r="G137" s="330">
        <v>-44077</v>
      </c>
      <c r="H137" s="309">
        <v>0</v>
      </c>
      <c r="I137" s="330">
        <f>324*2</f>
        <v>648</v>
      </c>
      <c r="J137" s="309">
        <v>0</v>
      </c>
      <c r="K137" s="330">
        <v>-49379</v>
      </c>
      <c r="L137" s="330">
        <v>0</v>
      </c>
      <c r="M137" s="330">
        <v>-54722</v>
      </c>
      <c r="N137" s="330">
        <v>0</v>
      </c>
      <c r="O137" s="330">
        <v>-10541</v>
      </c>
      <c r="P137" s="309">
        <v>0</v>
      </c>
      <c r="Q137" s="330">
        <v>-4360</v>
      </c>
      <c r="T137" s="4"/>
    </row>
    <row r="138" spans="1:20" s="309" customFormat="1" x14ac:dyDescent="0.25">
      <c r="A138" s="78">
        <v>72022</v>
      </c>
      <c r="B138" s="76" t="s">
        <v>181</v>
      </c>
      <c r="C138" s="78" t="s">
        <v>45</v>
      </c>
      <c r="D138" s="326" t="s">
        <v>472</v>
      </c>
      <c r="E138" s="327">
        <f t="shared" si="1"/>
        <v>102529</v>
      </c>
      <c r="F138" s="309">
        <v>0</v>
      </c>
      <c r="G138" s="309">
        <v>-33002</v>
      </c>
      <c r="H138" s="309">
        <v>0</v>
      </c>
      <c r="I138" s="309">
        <v>0</v>
      </c>
      <c r="J138" s="309">
        <v>0</v>
      </c>
      <c r="K138" s="309">
        <v>27025</v>
      </c>
      <c r="L138" s="309">
        <v>0</v>
      </c>
      <c r="M138" s="309">
        <v>25371</v>
      </c>
      <c r="N138" s="309">
        <v>0</v>
      </c>
      <c r="O138" s="309">
        <v>34314</v>
      </c>
      <c r="P138" s="309">
        <v>0</v>
      </c>
      <c r="Q138" s="309">
        <v>48821</v>
      </c>
      <c r="T138" s="4"/>
    </row>
    <row r="139" spans="1:20" s="309" customFormat="1" x14ac:dyDescent="0.25">
      <c r="A139" s="76">
        <v>72024</v>
      </c>
      <c r="B139" s="76" t="s">
        <v>119</v>
      </c>
      <c r="C139" s="78" t="s">
        <v>44</v>
      </c>
      <c r="D139" s="326" t="s">
        <v>472</v>
      </c>
      <c r="E139" s="327">
        <f t="shared" si="1"/>
        <v>-218346</v>
      </c>
      <c r="F139" s="309">
        <v>0</v>
      </c>
      <c r="G139" s="309">
        <v>-32835</v>
      </c>
      <c r="H139" s="309">
        <v>0</v>
      </c>
      <c r="I139" s="309">
        <v>-84939</v>
      </c>
      <c r="J139" s="309">
        <v>0</v>
      </c>
      <c r="K139" s="309">
        <v>-37609</v>
      </c>
      <c r="L139" s="309">
        <v>0</v>
      </c>
      <c r="M139" s="309">
        <v>-19038</v>
      </c>
      <c r="N139" s="309">
        <v>0</v>
      </c>
      <c r="O139" s="309">
        <v>-34439</v>
      </c>
      <c r="P139" s="309">
        <v>0</v>
      </c>
      <c r="Q139" s="309">
        <v>-9486</v>
      </c>
      <c r="T139" s="4"/>
    </row>
    <row r="140" spans="1:20" s="309" customFormat="1" x14ac:dyDescent="0.25">
      <c r="A140" s="76">
        <v>72025</v>
      </c>
      <c r="B140" s="76" t="s">
        <v>132</v>
      </c>
      <c r="C140" s="78" t="s">
        <v>44</v>
      </c>
      <c r="D140" s="326" t="s">
        <v>472</v>
      </c>
      <c r="E140" s="327">
        <f t="shared" si="1"/>
        <v>-140244</v>
      </c>
      <c r="F140" s="309">
        <v>0</v>
      </c>
      <c r="G140" s="309">
        <v>-8457</v>
      </c>
      <c r="H140" s="309">
        <v>0</v>
      </c>
      <c r="I140" s="309">
        <v>16208</v>
      </c>
      <c r="J140" s="309">
        <v>0</v>
      </c>
      <c r="K140" s="309">
        <v>-975</v>
      </c>
      <c r="L140" s="309">
        <v>0</v>
      </c>
      <c r="M140" s="309">
        <v>-40293</v>
      </c>
      <c r="N140" s="309">
        <v>0</v>
      </c>
      <c r="O140" s="309">
        <v>-105280</v>
      </c>
      <c r="P140" s="309">
        <v>0</v>
      </c>
      <c r="Q140" s="309">
        <v>-1447</v>
      </c>
      <c r="T140" s="4"/>
    </row>
    <row r="141" spans="1:20" s="309" customFormat="1" x14ac:dyDescent="0.25">
      <c r="A141" s="76">
        <v>72026</v>
      </c>
      <c r="B141" s="76" t="s">
        <v>124</v>
      </c>
      <c r="C141" s="78" t="s">
        <v>44</v>
      </c>
      <c r="D141" s="326" t="s">
        <v>472</v>
      </c>
      <c r="E141" s="327">
        <f t="shared" si="1"/>
        <v>-189152</v>
      </c>
      <c r="F141" s="309">
        <v>0</v>
      </c>
      <c r="G141" s="309">
        <v>17528</v>
      </c>
      <c r="H141" s="309">
        <v>0</v>
      </c>
      <c r="I141" s="309">
        <v>8314</v>
      </c>
      <c r="J141" s="309">
        <v>0</v>
      </c>
      <c r="K141" s="309">
        <v>-118660</v>
      </c>
      <c r="L141" s="309">
        <v>0</v>
      </c>
      <c r="M141" s="309">
        <v>-100955</v>
      </c>
      <c r="N141" s="309">
        <v>0</v>
      </c>
      <c r="O141" s="309">
        <v>19246</v>
      </c>
      <c r="P141" s="309">
        <v>0</v>
      </c>
      <c r="Q141" s="309">
        <v>-14625</v>
      </c>
      <c r="T141" s="4"/>
    </row>
    <row r="142" spans="1:20" s="309" customFormat="1" x14ac:dyDescent="0.25">
      <c r="A142" s="76">
        <v>72027</v>
      </c>
      <c r="B142" s="76" t="s">
        <v>134</v>
      </c>
      <c r="C142" s="78" t="s">
        <v>44</v>
      </c>
      <c r="D142" s="326" t="s">
        <v>472</v>
      </c>
      <c r="E142" s="327">
        <f t="shared" si="1"/>
        <v>-47190</v>
      </c>
      <c r="F142" s="309">
        <v>0</v>
      </c>
      <c r="G142" s="309">
        <v>-4647</v>
      </c>
      <c r="H142" s="309">
        <v>0</v>
      </c>
      <c r="I142" s="309">
        <v>506</v>
      </c>
      <c r="J142" s="309">
        <v>0</v>
      </c>
      <c r="K142" s="309">
        <v>-24101</v>
      </c>
      <c r="L142" s="309">
        <v>0</v>
      </c>
      <c r="M142" s="309">
        <v>-23818</v>
      </c>
      <c r="N142" s="309">
        <v>0</v>
      </c>
      <c r="O142" s="309">
        <v>7880</v>
      </c>
      <c r="P142" s="309">
        <v>0</v>
      </c>
      <c r="Q142" s="309">
        <v>-3010</v>
      </c>
      <c r="T142" s="4"/>
    </row>
    <row r="143" spans="1:20" x14ac:dyDescent="0.25">
      <c r="A143" s="76">
        <v>72031</v>
      </c>
      <c r="B143" s="76" t="s">
        <v>130</v>
      </c>
      <c r="C143" s="78" t="s">
        <v>44</v>
      </c>
      <c r="D143" s="326" t="s">
        <v>472</v>
      </c>
      <c r="E143" s="327">
        <f t="shared" si="1"/>
        <v>-349906</v>
      </c>
      <c r="F143" s="309">
        <v>0</v>
      </c>
      <c r="G143" s="309">
        <v>-22451</v>
      </c>
      <c r="H143" s="309">
        <v>0</v>
      </c>
      <c r="I143" s="309">
        <v>-15382</v>
      </c>
      <c r="J143" s="309">
        <v>0</v>
      </c>
      <c r="K143" s="309">
        <v>-41888</v>
      </c>
      <c r="L143" s="309">
        <v>0</v>
      </c>
      <c r="M143" s="309">
        <v>-33343</v>
      </c>
      <c r="N143" s="309">
        <v>0</v>
      </c>
      <c r="O143" s="309">
        <v>-151459</v>
      </c>
      <c r="P143" s="309">
        <v>0</v>
      </c>
      <c r="Q143" s="309">
        <v>-85383</v>
      </c>
    </row>
    <row r="144" spans="1:20" x14ac:dyDescent="0.25">
      <c r="A144" s="76">
        <v>72033</v>
      </c>
      <c r="B144" s="76" t="s">
        <v>110</v>
      </c>
      <c r="C144" s="78" t="s">
        <v>42</v>
      </c>
      <c r="D144" s="326" t="s">
        <v>472</v>
      </c>
      <c r="E144" s="327">
        <f t="shared" si="1"/>
        <v>19233</v>
      </c>
      <c r="F144" s="309">
        <v>0</v>
      </c>
      <c r="G144" s="309">
        <v>5617</v>
      </c>
      <c r="H144" s="309">
        <v>0</v>
      </c>
      <c r="I144" s="309">
        <v>-3327</v>
      </c>
      <c r="J144" s="309">
        <v>0</v>
      </c>
      <c r="K144" s="309">
        <v>23173</v>
      </c>
      <c r="L144" s="309">
        <v>0</v>
      </c>
      <c r="M144" s="309">
        <v>3756</v>
      </c>
      <c r="N144" s="309">
        <v>0</v>
      </c>
      <c r="O144" s="309">
        <v>-16527</v>
      </c>
      <c r="P144" s="309">
        <v>0</v>
      </c>
      <c r="Q144" s="309">
        <v>6541</v>
      </c>
    </row>
    <row r="145" spans="1:19" x14ac:dyDescent="0.25">
      <c r="A145" s="328">
        <v>72037</v>
      </c>
      <c r="B145" s="328" t="s">
        <v>71</v>
      </c>
      <c r="C145" s="328" t="s">
        <v>36</v>
      </c>
      <c r="D145" s="329" t="s">
        <v>472</v>
      </c>
      <c r="E145" s="327">
        <f t="shared" si="1"/>
        <v>-2897512</v>
      </c>
      <c r="F145" s="309">
        <v>0</v>
      </c>
      <c r="G145" s="330">
        <v>-559482</v>
      </c>
      <c r="H145" s="330">
        <v>0</v>
      </c>
      <c r="I145" s="330">
        <v>-406247</v>
      </c>
      <c r="J145" s="330">
        <v>0</v>
      </c>
      <c r="K145" s="330">
        <v>-595848</v>
      </c>
      <c r="L145" s="330">
        <v>0</v>
      </c>
      <c r="M145" s="330">
        <v>-516629</v>
      </c>
      <c r="N145" s="330">
        <v>0</v>
      </c>
      <c r="O145" s="330">
        <v>-667368</v>
      </c>
      <c r="P145" s="330">
        <v>0</v>
      </c>
      <c r="Q145" s="330">
        <v>-151938</v>
      </c>
    </row>
    <row r="146" spans="1:19" x14ac:dyDescent="0.25">
      <c r="A146" s="78">
        <v>72041</v>
      </c>
      <c r="B146" s="78" t="s">
        <v>188</v>
      </c>
      <c r="C146" s="78" t="s">
        <v>49</v>
      </c>
      <c r="D146" s="326" t="s">
        <v>472</v>
      </c>
      <c r="E146" s="327">
        <f t="shared" si="1"/>
        <v>-106067</v>
      </c>
      <c r="F146" s="309">
        <v>175776</v>
      </c>
      <c r="G146" s="309">
        <v>-146949</v>
      </c>
      <c r="H146" s="309">
        <v>3846</v>
      </c>
      <c r="I146" s="309">
        <v>-9033</v>
      </c>
      <c r="J146" s="309">
        <v>69111</v>
      </c>
      <c r="K146" s="309">
        <v>-46526</v>
      </c>
      <c r="L146" s="309">
        <v>3645</v>
      </c>
      <c r="M146" s="309">
        <v>-106193</v>
      </c>
      <c r="N146" s="309">
        <v>10541</v>
      </c>
      <c r="O146" s="309">
        <v>-62210</v>
      </c>
      <c r="P146" s="309">
        <v>27378</v>
      </c>
      <c r="Q146" s="309">
        <v>-25453</v>
      </c>
    </row>
    <row r="147" spans="1:19" x14ac:dyDescent="0.25">
      <c r="A147" s="328">
        <v>72042</v>
      </c>
      <c r="B147" s="328" t="s">
        <v>73</v>
      </c>
      <c r="C147" s="328" t="s">
        <v>36</v>
      </c>
      <c r="D147" s="329" t="s">
        <v>472</v>
      </c>
      <c r="E147" s="327">
        <f t="shared" si="1"/>
        <v>-910873</v>
      </c>
      <c r="F147" s="309">
        <v>0</v>
      </c>
      <c r="G147" s="330">
        <v>-197648</v>
      </c>
      <c r="H147" s="330">
        <v>0</v>
      </c>
      <c r="I147" s="330">
        <v>-11801</v>
      </c>
      <c r="J147" s="330">
        <v>0</v>
      </c>
      <c r="K147" s="330">
        <v>-120082</v>
      </c>
      <c r="L147" s="330">
        <v>0</v>
      </c>
      <c r="M147" s="330">
        <v>-231963</v>
      </c>
      <c r="N147" s="330">
        <v>0</v>
      </c>
      <c r="O147" s="330">
        <v>-273028</v>
      </c>
      <c r="P147" s="330">
        <v>0</v>
      </c>
      <c r="Q147" s="330">
        <v>-76351</v>
      </c>
    </row>
    <row r="148" spans="1:19" x14ac:dyDescent="0.25">
      <c r="A148" s="76">
        <v>72044</v>
      </c>
      <c r="B148" s="76" t="s">
        <v>128</v>
      </c>
      <c r="C148" s="78" t="s">
        <v>44</v>
      </c>
      <c r="D148" s="326" t="s">
        <v>472</v>
      </c>
      <c r="E148" s="327">
        <f t="shared" si="1"/>
        <v>-278702</v>
      </c>
      <c r="F148" s="309">
        <v>0</v>
      </c>
      <c r="G148" s="309">
        <v>-55736</v>
      </c>
      <c r="H148" s="309">
        <v>0</v>
      </c>
      <c r="I148" s="309">
        <v>-8188</v>
      </c>
      <c r="J148" s="309">
        <v>0</v>
      </c>
      <c r="K148" s="309">
        <v>-42190</v>
      </c>
      <c r="L148" s="309">
        <v>0</v>
      </c>
      <c r="M148" s="309">
        <v>-87015</v>
      </c>
      <c r="N148" s="309">
        <v>0</v>
      </c>
      <c r="O148" s="309">
        <v>-60805</v>
      </c>
      <c r="P148" s="309">
        <v>0</v>
      </c>
      <c r="Q148" s="309">
        <v>-24768</v>
      </c>
    </row>
    <row r="149" spans="1:19" x14ac:dyDescent="0.25">
      <c r="A149" s="328">
        <v>72046</v>
      </c>
      <c r="B149" s="328" t="s">
        <v>63</v>
      </c>
      <c r="C149" s="328" t="s">
        <v>36</v>
      </c>
      <c r="D149" s="329" t="s">
        <v>472</v>
      </c>
      <c r="E149" s="327">
        <f t="shared" si="1"/>
        <v>1178340</v>
      </c>
      <c r="F149" s="309">
        <v>0</v>
      </c>
      <c r="G149" s="330">
        <f>119530*2</f>
        <v>239060</v>
      </c>
      <c r="H149" s="330">
        <v>0</v>
      </c>
      <c r="I149" s="330">
        <f>47500*2</f>
        <v>95000</v>
      </c>
      <c r="J149" s="330">
        <v>0</v>
      </c>
      <c r="K149" s="330">
        <f>61918*2</f>
        <v>123836</v>
      </c>
      <c r="L149" s="330">
        <v>0</v>
      </c>
      <c r="M149" s="330">
        <f>48931*2</f>
        <v>97862</v>
      </c>
      <c r="N149" s="330">
        <v>0</v>
      </c>
      <c r="O149" s="330">
        <f>242676*2</f>
        <v>485352</v>
      </c>
      <c r="P149" s="330">
        <v>0</v>
      </c>
      <c r="Q149" s="330">
        <f>68615*2</f>
        <v>137230</v>
      </c>
    </row>
    <row r="150" spans="1:19" s="6" customFormat="1" x14ac:dyDescent="0.25">
      <c r="A150" s="76">
        <v>72047</v>
      </c>
      <c r="B150" s="76" t="s">
        <v>69</v>
      </c>
      <c r="C150" s="78" t="s">
        <v>36</v>
      </c>
      <c r="D150" s="326"/>
      <c r="E150" s="327">
        <f t="shared" si="1"/>
        <v>0</v>
      </c>
      <c r="R150" s="313"/>
      <c r="S150" s="313"/>
    </row>
    <row r="151" spans="1:19" x14ac:dyDescent="0.25">
      <c r="A151" s="81">
        <v>73009</v>
      </c>
      <c r="B151" s="81" t="s">
        <v>62</v>
      </c>
      <c r="C151" s="78" t="s">
        <v>36</v>
      </c>
      <c r="D151" s="326" t="s">
        <v>472</v>
      </c>
      <c r="E151" s="327">
        <f t="shared" si="1"/>
        <v>-285232</v>
      </c>
      <c r="F151" s="313">
        <v>0</v>
      </c>
      <c r="G151" s="313">
        <v>-45825</v>
      </c>
      <c r="H151" s="313">
        <v>0</v>
      </c>
      <c r="I151" s="313">
        <v>-11688</v>
      </c>
      <c r="J151" s="313">
        <v>0</v>
      </c>
      <c r="K151" s="313">
        <v>-13503</v>
      </c>
      <c r="L151" s="313">
        <v>0</v>
      </c>
      <c r="M151" s="313">
        <v>-76086</v>
      </c>
      <c r="N151" s="313">
        <v>0</v>
      </c>
      <c r="O151" s="313">
        <v>-117992</v>
      </c>
      <c r="P151" s="313">
        <v>0</v>
      </c>
      <c r="Q151" s="313">
        <v>-20138</v>
      </c>
    </row>
    <row r="152" spans="1:19" x14ac:dyDescent="0.25">
      <c r="A152" s="328">
        <v>73010</v>
      </c>
      <c r="B152" s="328" t="s">
        <v>68</v>
      </c>
      <c r="C152" s="328" t="s">
        <v>36</v>
      </c>
      <c r="D152" s="329" t="s">
        <v>472</v>
      </c>
      <c r="E152" s="327">
        <f t="shared" ref="E152:E215" si="2">SUM(F152:Q152)</f>
        <v>-521390</v>
      </c>
      <c r="F152" s="309">
        <v>0</v>
      </c>
      <c r="G152" s="330">
        <f>157*2</f>
        <v>314</v>
      </c>
      <c r="H152" s="330">
        <v>0</v>
      </c>
      <c r="I152" s="330">
        <v>-47891</v>
      </c>
      <c r="J152" s="330">
        <v>0</v>
      </c>
      <c r="K152" s="330">
        <v>-60652</v>
      </c>
      <c r="L152" s="330">
        <v>0</v>
      </c>
      <c r="M152" s="330">
        <v>-80381</v>
      </c>
      <c r="N152" s="330">
        <v>0</v>
      </c>
      <c r="O152" s="330">
        <v>-316999</v>
      </c>
      <c r="P152" s="330">
        <v>0</v>
      </c>
      <c r="Q152" s="330">
        <v>-15781</v>
      </c>
    </row>
    <row r="153" spans="1:19" x14ac:dyDescent="0.25">
      <c r="A153" s="76">
        <v>73011</v>
      </c>
      <c r="B153" s="76" t="s">
        <v>156</v>
      </c>
      <c r="C153" s="78" t="s">
        <v>45</v>
      </c>
      <c r="D153" s="326" t="s">
        <v>472</v>
      </c>
      <c r="E153" s="327">
        <f t="shared" si="2"/>
        <v>207437</v>
      </c>
      <c r="F153" s="309">
        <v>0</v>
      </c>
      <c r="G153" s="309">
        <v>113385</v>
      </c>
      <c r="H153" s="309">
        <v>0</v>
      </c>
      <c r="I153" s="309">
        <v>9945</v>
      </c>
      <c r="J153" s="309">
        <v>0</v>
      </c>
      <c r="K153" s="309">
        <v>9637</v>
      </c>
      <c r="L153" s="309">
        <v>0</v>
      </c>
      <c r="M153" s="309">
        <v>25343</v>
      </c>
      <c r="N153" s="309">
        <v>0</v>
      </c>
      <c r="O153" s="309">
        <v>22924</v>
      </c>
      <c r="P153" s="309">
        <v>0</v>
      </c>
      <c r="Q153" s="309">
        <v>26203</v>
      </c>
    </row>
    <row r="154" spans="1:19" x14ac:dyDescent="0.25">
      <c r="A154" s="76">
        <v>73024</v>
      </c>
      <c r="B154" s="76" t="s">
        <v>186</v>
      </c>
      <c r="C154" s="84" t="s">
        <v>45</v>
      </c>
      <c r="D154" s="326" t="s">
        <v>472</v>
      </c>
      <c r="E154" s="327">
        <f t="shared" si="2"/>
        <v>-15511</v>
      </c>
      <c r="F154" s="309">
        <v>0</v>
      </c>
      <c r="G154" s="309">
        <v>12285</v>
      </c>
      <c r="H154" s="309">
        <v>0</v>
      </c>
      <c r="I154" s="309">
        <v>-1258</v>
      </c>
      <c r="J154" s="309">
        <v>0</v>
      </c>
      <c r="K154" s="309">
        <v>-6815</v>
      </c>
      <c r="L154" s="309">
        <v>0</v>
      </c>
      <c r="M154" s="309">
        <v>-4213</v>
      </c>
      <c r="N154" s="309">
        <v>0</v>
      </c>
      <c r="O154" s="309">
        <v>12199</v>
      </c>
      <c r="P154" s="309">
        <v>0</v>
      </c>
      <c r="Q154" s="309">
        <v>-27709</v>
      </c>
    </row>
    <row r="155" spans="1:19" x14ac:dyDescent="0.25">
      <c r="A155" s="76">
        <v>73025</v>
      </c>
      <c r="B155" s="76" t="s">
        <v>117</v>
      </c>
      <c r="C155" s="84" t="s">
        <v>44</v>
      </c>
      <c r="D155" s="326" t="s">
        <v>472</v>
      </c>
      <c r="E155" s="327">
        <f t="shared" si="2"/>
        <v>-328441</v>
      </c>
      <c r="F155" s="309">
        <v>0</v>
      </c>
      <c r="G155" s="309">
        <v>-80488</v>
      </c>
      <c r="H155" s="309">
        <v>0</v>
      </c>
      <c r="I155" s="309">
        <v>-955</v>
      </c>
      <c r="J155" s="309">
        <v>0</v>
      </c>
      <c r="K155" s="309">
        <v>-15393</v>
      </c>
      <c r="L155" s="309">
        <v>0</v>
      </c>
      <c r="M155" s="309">
        <v>-67698</v>
      </c>
      <c r="N155" s="309">
        <v>0</v>
      </c>
      <c r="O155" s="309">
        <v>-5061</v>
      </c>
      <c r="P155" s="309">
        <v>0</v>
      </c>
      <c r="Q155" s="309">
        <v>-158846</v>
      </c>
    </row>
    <row r="156" spans="1:19" x14ac:dyDescent="0.25">
      <c r="A156" s="76">
        <v>73035</v>
      </c>
      <c r="B156" s="76" t="s">
        <v>65</v>
      </c>
      <c r="C156" s="84" t="s">
        <v>36</v>
      </c>
      <c r="D156" s="326" t="s">
        <v>472</v>
      </c>
      <c r="E156" s="327">
        <f t="shared" si="2"/>
        <v>2975003</v>
      </c>
      <c r="F156" s="309">
        <v>211667</v>
      </c>
      <c r="G156" s="309">
        <v>147671</v>
      </c>
      <c r="H156" s="309">
        <v>382175</v>
      </c>
      <c r="I156" s="309">
        <v>148728</v>
      </c>
      <c r="J156" s="309">
        <v>213437</v>
      </c>
      <c r="K156" s="309">
        <v>345530</v>
      </c>
      <c r="L156" s="309">
        <v>1083874</v>
      </c>
      <c r="M156" s="309">
        <v>161315</v>
      </c>
      <c r="N156" s="309">
        <v>273140</v>
      </c>
      <c r="O156" s="309">
        <v>-59807</v>
      </c>
      <c r="P156" s="309">
        <v>-61757</v>
      </c>
      <c r="Q156" s="309">
        <v>129030</v>
      </c>
    </row>
    <row r="157" spans="1:19" x14ac:dyDescent="0.25">
      <c r="A157" s="76">
        <v>73048</v>
      </c>
      <c r="B157" s="76" t="s">
        <v>116</v>
      </c>
      <c r="C157" s="84" t="s">
        <v>42</v>
      </c>
      <c r="D157" s="326" t="s">
        <v>472</v>
      </c>
      <c r="E157" s="327">
        <f t="shared" si="2"/>
        <v>-760220</v>
      </c>
      <c r="F157" s="309">
        <v>0</v>
      </c>
      <c r="G157" s="309">
        <v>-91761</v>
      </c>
      <c r="H157" s="309">
        <v>0</v>
      </c>
      <c r="I157" s="309">
        <v>-13222</v>
      </c>
      <c r="J157" s="309">
        <v>0</v>
      </c>
      <c r="K157" s="309">
        <v>-85104</v>
      </c>
      <c r="L157" s="309">
        <v>0</v>
      </c>
      <c r="M157" s="309">
        <v>-88620</v>
      </c>
      <c r="N157" s="309">
        <v>0</v>
      </c>
      <c r="O157" s="309">
        <v>-322014</v>
      </c>
      <c r="P157" s="309">
        <v>0</v>
      </c>
      <c r="Q157" s="309">
        <v>-159499</v>
      </c>
    </row>
    <row r="158" spans="1:19" x14ac:dyDescent="0.25">
      <c r="A158" s="76">
        <v>73052</v>
      </c>
      <c r="B158" s="76" t="s">
        <v>168</v>
      </c>
      <c r="C158" s="84" t="s">
        <v>45</v>
      </c>
      <c r="D158" s="326" t="s">
        <v>472</v>
      </c>
      <c r="E158" s="327">
        <f t="shared" si="2"/>
        <v>-168238</v>
      </c>
      <c r="F158" s="309">
        <v>0</v>
      </c>
      <c r="G158" s="309">
        <v>32757</v>
      </c>
      <c r="H158" s="309">
        <v>0</v>
      </c>
      <c r="I158" s="309">
        <v>-1057</v>
      </c>
      <c r="J158" s="309">
        <v>0</v>
      </c>
      <c r="K158" s="309">
        <v>-9300</v>
      </c>
      <c r="L158" s="309">
        <v>0</v>
      </c>
      <c r="M158" s="309">
        <v>-115031</v>
      </c>
      <c r="N158" s="309">
        <v>0</v>
      </c>
      <c r="O158" s="309">
        <v>-34637</v>
      </c>
      <c r="P158" s="309">
        <v>0</v>
      </c>
      <c r="Q158" s="309">
        <v>-40970</v>
      </c>
    </row>
    <row r="159" spans="1:19" x14ac:dyDescent="0.25">
      <c r="A159" s="76">
        <v>73053</v>
      </c>
      <c r="B159" s="76" t="s">
        <v>142</v>
      </c>
      <c r="C159" s="84" t="s">
        <v>45</v>
      </c>
      <c r="D159" s="326" t="s">
        <v>472</v>
      </c>
      <c r="E159" s="327">
        <f t="shared" si="2"/>
        <v>-18827</v>
      </c>
      <c r="F159" s="309">
        <v>0</v>
      </c>
      <c r="G159" s="309">
        <v>14676</v>
      </c>
      <c r="H159" s="309">
        <v>0</v>
      </c>
      <c r="I159" s="309">
        <v>-866</v>
      </c>
      <c r="J159" s="309">
        <v>0</v>
      </c>
      <c r="K159" s="309">
        <v>-9016</v>
      </c>
      <c r="L159" s="309">
        <v>0</v>
      </c>
      <c r="M159" s="309">
        <v>1737</v>
      </c>
      <c r="N159" s="309">
        <v>0</v>
      </c>
      <c r="O159" s="309">
        <v>-14836</v>
      </c>
      <c r="P159" s="309">
        <v>0</v>
      </c>
      <c r="Q159" s="309">
        <v>-10522</v>
      </c>
    </row>
    <row r="160" spans="1:19" x14ac:dyDescent="0.25">
      <c r="A160" s="76">
        <v>73107</v>
      </c>
      <c r="B160" s="76" t="s">
        <v>158</v>
      </c>
      <c r="C160" s="84" t="s">
        <v>45</v>
      </c>
      <c r="D160" s="326"/>
      <c r="E160" s="327">
        <f t="shared" si="2"/>
        <v>0</v>
      </c>
    </row>
    <row r="161" spans="1:20" x14ac:dyDescent="0.25">
      <c r="A161" s="76">
        <v>73138</v>
      </c>
      <c r="B161" s="76" t="s">
        <v>120</v>
      </c>
      <c r="C161" s="84" t="s">
        <v>44</v>
      </c>
      <c r="D161" s="326" t="s">
        <v>472</v>
      </c>
      <c r="E161" s="327">
        <f t="shared" si="2"/>
        <v>-535208</v>
      </c>
      <c r="F161" s="309">
        <v>0</v>
      </c>
      <c r="G161" s="309">
        <v>-147831</v>
      </c>
      <c r="H161" s="309">
        <v>0</v>
      </c>
      <c r="I161" s="309">
        <v>0</v>
      </c>
      <c r="J161" s="309">
        <v>0</v>
      </c>
      <c r="K161" s="309">
        <v>-161894</v>
      </c>
      <c r="L161" s="309">
        <v>0</v>
      </c>
      <c r="M161" s="309">
        <v>-119780</v>
      </c>
      <c r="N161" s="309">
        <v>0</v>
      </c>
      <c r="O161" s="309">
        <v>-105703</v>
      </c>
    </row>
    <row r="162" spans="1:20" x14ac:dyDescent="0.25">
      <c r="A162" s="76">
        <v>73223</v>
      </c>
      <c r="B162" s="76" t="s">
        <v>173</v>
      </c>
      <c r="C162" s="84" t="s">
        <v>45</v>
      </c>
      <c r="D162" s="326" t="s">
        <v>472</v>
      </c>
      <c r="E162" s="327">
        <f t="shared" si="2"/>
        <v>-749784</v>
      </c>
      <c r="F162" s="309">
        <v>0</v>
      </c>
      <c r="G162" s="309">
        <v>-158934</v>
      </c>
      <c r="H162" s="309">
        <v>0</v>
      </c>
      <c r="I162" s="309">
        <v>-4049</v>
      </c>
      <c r="J162" s="309">
        <v>0</v>
      </c>
      <c r="K162" s="309">
        <v>-44101</v>
      </c>
      <c r="L162" s="309">
        <v>0</v>
      </c>
      <c r="M162" s="309">
        <v>-169057</v>
      </c>
      <c r="N162" s="309">
        <v>0</v>
      </c>
      <c r="O162" s="309">
        <v>-271823</v>
      </c>
      <c r="P162" s="309">
        <v>0</v>
      </c>
      <c r="Q162" s="309">
        <v>-101820</v>
      </c>
    </row>
    <row r="163" spans="1:20" x14ac:dyDescent="0.25">
      <c r="A163" s="76">
        <v>73278</v>
      </c>
      <c r="B163" s="76" t="s">
        <v>75</v>
      </c>
      <c r="C163" s="84" t="s">
        <v>36</v>
      </c>
      <c r="D163" s="326" t="s">
        <v>472</v>
      </c>
      <c r="E163" s="327">
        <f t="shared" si="2"/>
        <v>-682862</v>
      </c>
      <c r="F163" s="309">
        <v>0</v>
      </c>
      <c r="G163" s="309">
        <v>-98454</v>
      </c>
      <c r="H163" s="309">
        <v>0</v>
      </c>
      <c r="I163" s="309">
        <v>-17556</v>
      </c>
      <c r="J163" s="309">
        <v>0</v>
      </c>
      <c r="K163" s="309">
        <v>-113289</v>
      </c>
      <c r="L163" s="309">
        <v>0</v>
      </c>
      <c r="M163" s="309">
        <v>-133710</v>
      </c>
      <c r="N163" s="309">
        <v>0</v>
      </c>
      <c r="O163" s="309">
        <v>-205838</v>
      </c>
      <c r="P163" s="309">
        <v>0</v>
      </c>
      <c r="Q163" s="309">
        <v>-114015</v>
      </c>
      <c r="T163" s="4" t="s">
        <v>475</v>
      </c>
    </row>
    <row r="164" spans="1:20" x14ac:dyDescent="0.25">
      <c r="A164" s="76">
        <v>73319</v>
      </c>
      <c r="B164" s="76" t="s">
        <v>165</v>
      </c>
      <c r="C164" s="84" t="s">
        <v>45</v>
      </c>
      <c r="D164" s="326" t="s">
        <v>472</v>
      </c>
      <c r="E164" s="327">
        <f t="shared" si="2"/>
        <v>-5228</v>
      </c>
      <c r="F164" s="309">
        <v>0</v>
      </c>
      <c r="G164" s="309">
        <v>23090</v>
      </c>
      <c r="H164" s="309">
        <v>0</v>
      </c>
      <c r="I164" s="309">
        <v>2468</v>
      </c>
      <c r="J164" s="309">
        <v>0</v>
      </c>
      <c r="K164" s="309">
        <v>1444</v>
      </c>
      <c r="L164" s="309">
        <v>0</v>
      </c>
      <c r="M164" s="309">
        <v>-29614</v>
      </c>
      <c r="N164" s="309">
        <v>0</v>
      </c>
      <c r="O164" s="309">
        <v>-4214</v>
      </c>
      <c r="P164" s="309">
        <v>0</v>
      </c>
      <c r="Q164" s="309">
        <v>1598</v>
      </c>
    </row>
    <row r="165" spans="1:20" x14ac:dyDescent="0.25">
      <c r="A165" s="76">
        <v>73372</v>
      </c>
      <c r="B165" s="76" t="s">
        <v>184</v>
      </c>
      <c r="C165" s="84" t="s">
        <v>45</v>
      </c>
      <c r="D165" s="326" t="s">
        <v>472</v>
      </c>
      <c r="E165" s="327">
        <f t="shared" si="2"/>
        <v>180002</v>
      </c>
      <c r="F165" s="309">
        <v>0</v>
      </c>
      <c r="G165" s="309">
        <v>8795</v>
      </c>
      <c r="H165" s="309">
        <v>0</v>
      </c>
      <c r="I165" s="309">
        <v>90018</v>
      </c>
      <c r="J165" s="309">
        <v>0</v>
      </c>
      <c r="K165" s="309">
        <v>17338</v>
      </c>
      <c r="L165" s="309">
        <v>0</v>
      </c>
      <c r="M165" s="309">
        <v>8997</v>
      </c>
      <c r="N165" s="309">
        <v>0</v>
      </c>
      <c r="O165" s="309">
        <v>52607</v>
      </c>
      <c r="P165" s="309">
        <v>0</v>
      </c>
      <c r="Q165" s="309">
        <v>2247</v>
      </c>
    </row>
    <row r="166" spans="1:20" x14ac:dyDescent="0.25">
      <c r="A166" s="76">
        <v>73374</v>
      </c>
      <c r="B166" s="76" t="s">
        <v>138</v>
      </c>
      <c r="C166" s="84" t="s">
        <v>45</v>
      </c>
      <c r="D166" s="326"/>
      <c r="E166" s="327">
        <f t="shared" si="2"/>
        <v>0</v>
      </c>
    </row>
    <row r="167" spans="1:20" x14ac:dyDescent="0.25">
      <c r="A167" s="76">
        <v>73404</v>
      </c>
      <c r="B167" s="76" t="s">
        <v>174</v>
      </c>
      <c r="C167" s="84" t="s">
        <v>45</v>
      </c>
      <c r="D167" s="326" t="s">
        <v>472</v>
      </c>
      <c r="E167" s="327">
        <f t="shared" si="2"/>
        <v>-128708</v>
      </c>
      <c r="F167" s="309">
        <v>0</v>
      </c>
      <c r="G167" s="309">
        <v>-1089</v>
      </c>
      <c r="H167" s="309">
        <v>0</v>
      </c>
      <c r="I167" s="309">
        <v>2248</v>
      </c>
      <c r="J167" s="309">
        <v>0</v>
      </c>
      <c r="K167" s="309">
        <v>-35077</v>
      </c>
      <c r="L167" s="309">
        <v>0</v>
      </c>
      <c r="M167" s="309">
        <v>-39796</v>
      </c>
      <c r="N167" s="309">
        <v>0</v>
      </c>
      <c r="O167" s="309">
        <v>-51290</v>
      </c>
      <c r="P167" s="309">
        <v>0</v>
      </c>
      <c r="Q167" s="309">
        <v>-3704</v>
      </c>
    </row>
    <row r="168" spans="1:20" x14ac:dyDescent="0.25">
      <c r="A168" s="76">
        <v>73405</v>
      </c>
      <c r="B168" s="76" t="s">
        <v>180</v>
      </c>
      <c r="C168" s="84" t="s">
        <v>45</v>
      </c>
      <c r="D168" s="326" t="s">
        <v>472</v>
      </c>
      <c r="E168" s="327">
        <f t="shared" si="2"/>
        <v>185610</v>
      </c>
      <c r="F168" s="309">
        <v>0</v>
      </c>
      <c r="G168" s="309">
        <v>50625</v>
      </c>
      <c r="H168" s="309">
        <v>0</v>
      </c>
      <c r="I168" s="309">
        <v>-2661</v>
      </c>
      <c r="J168" s="309">
        <v>0</v>
      </c>
      <c r="K168" s="309">
        <v>15323</v>
      </c>
      <c r="L168" s="309">
        <v>0</v>
      </c>
      <c r="M168" s="309">
        <v>12148</v>
      </c>
      <c r="N168" s="309">
        <v>0</v>
      </c>
      <c r="O168" s="309">
        <v>69747</v>
      </c>
      <c r="P168" s="309">
        <v>0</v>
      </c>
      <c r="Q168" s="309">
        <v>40428</v>
      </c>
    </row>
    <row r="169" spans="1:20" x14ac:dyDescent="0.25">
      <c r="A169" s="76">
        <v>73423</v>
      </c>
      <c r="B169" s="76" t="s">
        <v>166</v>
      </c>
      <c r="C169" s="84" t="s">
        <v>45</v>
      </c>
      <c r="D169" s="326" t="s">
        <v>472</v>
      </c>
      <c r="E169" s="327">
        <f t="shared" si="2"/>
        <v>18721</v>
      </c>
      <c r="F169" s="309">
        <v>0</v>
      </c>
      <c r="G169" s="309">
        <v>18721</v>
      </c>
    </row>
    <row r="170" spans="1:20" x14ac:dyDescent="0.25">
      <c r="A170" s="76">
        <v>73431</v>
      </c>
      <c r="B170" s="76" t="s">
        <v>140</v>
      </c>
      <c r="C170" s="84" t="s">
        <v>45</v>
      </c>
      <c r="D170" s="326" t="s">
        <v>472</v>
      </c>
      <c r="E170" s="327">
        <f t="shared" si="2"/>
        <v>342905</v>
      </c>
      <c r="F170" s="309">
        <v>0</v>
      </c>
      <c r="G170" s="309">
        <v>160843</v>
      </c>
      <c r="H170" s="309">
        <v>0</v>
      </c>
      <c r="I170" s="309">
        <v>1245</v>
      </c>
      <c r="J170" s="309">
        <v>0</v>
      </c>
      <c r="K170" s="309">
        <v>44250</v>
      </c>
      <c r="L170" s="309">
        <v>0</v>
      </c>
      <c r="M170" s="309">
        <v>46610</v>
      </c>
      <c r="N170" s="309">
        <v>0</v>
      </c>
      <c r="O170" s="309">
        <v>79594</v>
      </c>
      <c r="P170" s="309">
        <v>0</v>
      </c>
      <c r="Q170" s="309">
        <v>10363</v>
      </c>
    </row>
    <row r="171" spans="1:20" x14ac:dyDescent="0.25">
      <c r="A171" s="76">
        <v>73435</v>
      </c>
      <c r="B171" s="76" t="s">
        <v>167</v>
      </c>
      <c r="C171" s="84" t="s">
        <v>45</v>
      </c>
      <c r="D171" s="326" t="s">
        <v>472</v>
      </c>
      <c r="E171" s="327">
        <f t="shared" si="2"/>
        <v>-1209241</v>
      </c>
      <c r="F171" s="309">
        <v>0</v>
      </c>
      <c r="G171" s="309">
        <v>-100728</v>
      </c>
      <c r="H171" s="309">
        <v>0</v>
      </c>
      <c r="I171" s="309">
        <v>-102244</v>
      </c>
      <c r="J171" s="309">
        <v>0</v>
      </c>
      <c r="K171" s="309">
        <v>-265137</v>
      </c>
      <c r="L171" s="309">
        <v>0</v>
      </c>
      <c r="M171" s="309">
        <v>-157210</v>
      </c>
      <c r="N171" s="309">
        <v>0</v>
      </c>
      <c r="O171" s="309">
        <v>-215648</v>
      </c>
      <c r="P171" s="309">
        <v>0</v>
      </c>
      <c r="Q171" s="309">
        <v>-368274</v>
      </c>
    </row>
    <row r="172" spans="1:20" x14ac:dyDescent="0.25">
      <c r="A172" s="76">
        <v>73440</v>
      </c>
      <c r="B172" s="76" t="s">
        <v>150</v>
      </c>
      <c r="C172" s="84" t="s">
        <v>45</v>
      </c>
      <c r="D172" s="326" t="s">
        <v>472</v>
      </c>
      <c r="E172" s="327">
        <f t="shared" si="2"/>
        <v>64031</v>
      </c>
      <c r="F172" s="309">
        <v>0</v>
      </c>
      <c r="G172" s="309">
        <v>1727</v>
      </c>
      <c r="H172" s="309">
        <v>0</v>
      </c>
      <c r="I172" s="309">
        <v>1115</v>
      </c>
      <c r="J172" s="309">
        <v>0</v>
      </c>
      <c r="K172" s="309">
        <v>5508</v>
      </c>
      <c r="L172" s="309">
        <v>0</v>
      </c>
      <c r="M172" s="309">
        <v>59272</v>
      </c>
      <c r="N172" s="309">
        <v>0</v>
      </c>
      <c r="O172" s="309">
        <v>-5220</v>
      </c>
      <c r="P172" s="309">
        <v>0</v>
      </c>
      <c r="Q172" s="309">
        <v>1629</v>
      </c>
    </row>
    <row r="173" spans="1:20" x14ac:dyDescent="0.25">
      <c r="A173" s="76">
        <v>73448</v>
      </c>
      <c r="B173" s="76" t="s">
        <v>187</v>
      </c>
      <c r="C173" s="84" t="s">
        <v>36</v>
      </c>
      <c r="D173" s="326" t="s">
        <v>472</v>
      </c>
      <c r="E173" s="327">
        <f t="shared" si="2"/>
        <v>-292987</v>
      </c>
      <c r="F173" s="309">
        <v>326840</v>
      </c>
      <c r="G173" s="309">
        <v>1473884</v>
      </c>
      <c r="H173" s="309">
        <v>0</v>
      </c>
      <c r="I173" s="309">
        <v>-3248</v>
      </c>
      <c r="J173" s="309">
        <v>0</v>
      </c>
      <c r="K173" s="309">
        <v>-436446</v>
      </c>
      <c r="L173" s="309">
        <v>321460</v>
      </c>
      <c r="M173" s="309">
        <v>-181629</v>
      </c>
      <c r="N173" s="309">
        <v>402144</v>
      </c>
      <c r="O173" s="309">
        <v>-1673402</v>
      </c>
      <c r="P173" s="309">
        <v>130316</v>
      </c>
      <c r="Q173" s="309">
        <v>-652906</v>
      </c>
    </row>
    <row r="174" spans="1:20" x14ac:dyDescent="0.25">
      <c r="A174" s="328">
        <v>73456</v>
      </c>
      <c r="B174" s="328" t="s">
        <v>77</v>
      </c>
      <c r="C174" s="328" t="s">
        <v>36</v>
      </c>
      <c r="D174" s="329" t="s">
        <v>472</v>
      </c>
      <c r="E174" s="327">
        <f t="shared" si="2"/>
        <v>-680820</v>
      </c>
      <c r="F174" s="309">
        <v>0</v>
      </c>
      <c r="G174" s="309">
        <v>-130614</v>
      </c>
      <c r="H174" s="309">
        <v>0</v>
      </c>
      <c r="I174" s="309">
        <v>-8932</v>
      </c>
      <c r="J174" s="309">
        <v>0</v>
      </c>
      <c r="K174" s="309">
        <v>-70513</v>
      </c>
      <c r="L174" s="309">
        <v>0</v>
      </c>
      <c r="M174" s="309">
        <v>-139079</v>
      </c>
      <c r="N174" s="309">
        <v>0</v>
      </c>
      <c r="O174" s="309">
        <v>-154076</v>
      </c>
      <c r="P174" s="309">
        <v>0</v>
      </c>
      <c r="Q174" s="309">
        <v>-177606</v>
      </c>
    </row>
    <row r="175" spans="1:20" s="309" customFormat="1" x14ac:dyDescent="0.25">
      <c r="A175" s="76">
        <v>73464</v>
      </c>
      <c r="B175" s="76" t="s">
        <v>189</v>
      </c>
      <c r="C175" s="78" t="s">
        <v>49</v>
      </c>
      <c r="D175" s="326"/>
      <c r="E175" s="327">
        <f t="shared" si="2"/>
        <v>0</v>
      </c>
      <c r="T175" s="4"/>
    </row>
    <row r="176" spans="1:20" s="309" customFormat="1" x14ac:dyDescent="0.25">
      <c r="A176" s="76">
        <v>73469</v>
      </c>
      <c r="B176" s="76" t="s">
        <v>141</v>
      </c>
      <c r="C176" s="78" t="s">
        <v>45</v>
      </c>
      <c r="D176" s="326" t="s">
        <v>472</v>
      </c>
      <c r="E176" s="327">
        <f t="shared" si="2"/>
        <v>-258258</v>
      </c>
      <c r="F176" s="309">
        <v>0</v>
      </c>
      <c r="G176" s="309">
        <v>-137329</v>
      </c>
      <c r="H176" s="309">
        <v>0</v>
      </c>
      <c r="I176" s="309">
        <v>-2738</v>
      </c>
      <c r="J176" s="309">
        <v>0</v>
      </c>
      <c r="K176" s="309">
        <v>-31786</v>
      </c>
      <c r="L176" s="309">
        <v>0</v>
      </c>
      <c r="M176" s="309">
        <v>-5793</v>
      </c>
      <c r="N176" s="309">
        <v>0</v>
      </c>
      <c r="O176" s="309">
        <v>-68954</v>
      </c>
      <c r="P176" s="309">
        <v>0</v>
      </c>
      <c r="Q176" s="309">
        <v>-11658</v>
      </c>
      <c r="T176" s="4"/>
    </row>
    <row r="177" spans="1:20" s="309" customFormat="1" x14ac:dyDescent="0.25">
      <c r="A177" s="76">
        <v>73473</v>
      </c>
      <c r="B177" s="76" t="s">
        <v>182</v>
      </c>
      <c r="C177" s="78" t="s">
        <v>45</v>
      </c>
      <c r="D177" s="326" t="s">
        <v>472</v>
      </c>
      <c r="E177" s="327">
        <f t="shared" si="2"/>
        <v>-243868</v>
      </c>
      <c r="F177" s="309">
        <v>0</v>
      </c>
      <c r="G177" s="309">
        <v>-36229</v>
      </c>
      <c r="H177" s="309">
        <v>0</v>
      </c>
      <c r="I177" s="309">
        <v>5262</v>
      </c>
      <c r="J177" s="309">
        <v>0</v>
      </c>
      <c r="K177" s="309">
        <v>-9437</v>
      </c>
      <c r="L177" s="309">
        <v>0</v>
      </c>
      <c r="M177" s="309">
        <v>-79110</v>
      </c>
      <c r="N177" s="309">
        <v>0</v>
      </c>
      <c r="O177" s="309">
        <v>-107071</v>
      </c>
      <c r="P177" s="309">
        <v>0</v>
      </c>
      <c r="Q177" s="309">
        <v>-17283</v>
      </c>
      <c r="T177" s="4"/>
    </row>
    <row r="178" spans="1:20" s="309" customFormat="1" x14ac:dyDescent="0.25">
      <c r="A178" s="76">
        <v>73481</v>
      </c>
      <c r="B178" s="76" t="s">
        <v>185</v>
      </c>
      <c r="C178" s="78" t="s">
        <v>45</v>
      </c>
      <c r="D178" s="326" t="s">
        <v>472</v>
      </c>
      <c r="E178" s="327">
        <f t="shared" si="2"/>
        <v>-254812</v>
      </c>
      <c r="F178" s="309">
        <v>0</v>
      </c>
      <c r="G178" s="309">
        <v>-89334</v>
      </c>
      <c r="H178" s="309">
        <v>0</v>
      </c>
      <c r="I178" s="309">
        <v>888</v>
      </c>
      <c r="J178" s="309">
        <v>0</v>
      </c>
      <c r="K178" s="309">
        <v>-31535</v>
      </c>
      <c r="L178" s="309">
        <v>0</v>
      </c>
      <c r="M178" s="309">
        <v>-44593</v>
      </c>
      <c r="N178" s="309">
        <v>0</v>
      </c>
      <c r="O178" s="309">
        <v>-54798</v>
      </c>
      <c r="P178" s="309">
        <v>0</v>
      </c>
      <c r="Q178" s="309">
        <v>-35440</v>
      </c>
      <c r="T178" s="4"/>
    </row>
    <row r="179" spans="1:20" s="309" customFormat="1" x14ac:dyDescent="0.25">
      <c r="A179" s="76">
        <v>73485</v>
      </c>
      <c r="B179" s="76" t="s">
        <v>170</v>
      </c>
      <c r="C179" s="78" t="s">
        <v>45</v>
      </c>
      <c r="D179" s="326" t="s">
        <v>472</v>
      </c>
      <c r="E179" s="327">
        <f t="shared" si="2"/>
        <v>-2511</v>
      </c>
      <c r="F179" s="309">
        <v>0</v>
      </c>
      <c r="G179" s="309">
        <v>-2147</v>
      </c>
      <c r="H179" s="309">
        <v>0</v>
      </c>
      <c r="I179" s="309">
        <v>-7278</v>
      </c>
      <c r="J179" s="309">
        <v>0</v>
      </c>
      <c r="K179" s="309">
        <v>6758</v>
      </c>
      <c r="L179" s="309">
        <v>0</v>
      </c>
      <c r="M179" s="309">
        <v>-5448</v>
      </c>
      <c r="N179" s="309">
        <v>0</v>
      </c>
      <c r="O179" s="309">
        <v>-459</v>
      </c>
      <c r="P179" s="309">
        <v>0</v>
      </c>
      <c r="Q179" s="309">
        <v>6063</v>
      </c>
      <c r="T179" s="4"/>
    </row>
    <row r="180" spans="1:20" s="309" customFormat="1" x14ac:dyDescent="0.25">
      <c r="A180" s="76">
        <v>73488</v>
      </c>
      <c r="B180" s="76" t="s">
        <v>155</v>
      </c>
      <c r="C180" s="78" t="s">
        <v>45</v>
      </c>
      <c r="D180" s="326" t="s">
        <v>472</v>
      </c>
      <c r="E180" s="327">
        <f t="shared" si="2"/>
        <v>-390059</v>
      </c>
      <c r="F180" s="309">
        <v>0</v>
      </c>
      <c r="G180" s="309">
        <v>-191657</v>
      </c>
      <c r="H180" s="309">
        <v>0</v>
      </c>
      <c r="I180" s="309">
        <v>11711</v>
      </c>
      <c r="J180" s="309">
        <v>0</v>
      </c>
      <c r="K180" s="309">
        <v>-36379</v>
      </c>
      <c r="L180" s="309">
        <v>0</v>
      </c>
      <c r="M180" s="309">
        <v>-86067</v>
      </c>
      <c r="N180" s="309">
        <v>0</v>
      </c>
      <c r="O180" s="309">
        <v>-78256</v>
      </c>
      <c r="P180" s="309">
        <v>0</v>
      </c>
      <c r="Q180" s="309">
        <v>-9411</v>
      </c>
      <c r="T180" s="4"/>
    </row>
    <row r="181" spans="1:20" s="309" customFormat="1" x14ac:dyDescent="0.25">
      <c r="A181" s="76">
        <v>73497</v>
      </c>
      <c r="B181" s="76" t="s">
        <v>161</v>
      </c>
      <c r="C181" s="78" t="s">
        <v>45</v>
      </c>
      <c r="D181" s="326" t="s">
        <v>472</v>
      </c>
      <c r="E181" s="327">
        <f t="shared" si="2"/>
        <v>-185824</v>
      </c>
      <c r="F181" s="309">
        <v>0</v>
      </c>
      <c r="G181" s="309">
        <v>-91389</v>
      </c>
      <c r="H181" s="309">
        <v>0</v>
      </c>
      <c r="I181" s="309">
        <v>-2959</v>
      </c>
      <c r="J181" s="309">
        <v>0</v>
      </c>
      <c r="K181" s="309">
        <v>-15054</v>
      </c>
      <c r="L181" s="309">
        <v>0</v>
      </c>
      <c r="M181" s="309">
        <v>-26433</v>
      </c>
      <c r="N181" s="309">
        <v>0</v>
      </c>
      <c r="O181" s="309">
        <v>115</v>
      </c>
      <c r="P181" s="309">
        <v>0</v>
      </c>
      <c r="Q181" s="309">
        <v>-50104</v>
      </c>
      <c r="T181" s="4"/>
    </row>
    <row r="182" spans="1:20" s="309" customFormat="1" x14ac:dyDescent="0.25">
      <c r="A182" s="76">
        <v>73511</v>
      </c>
      <c r="B182" s="76" t="s">
        <v>157</v>
      </c>
      <c r="C182" s="78" t="s">
        <v>45</v>
      </c>
      <c r="D182" s="326" t="s">
        <v>472</v>
      </c>
      <c r="E182" s="327">
        <f t="shared" si="2"/>
        <v>373045</v>
      </c>
      <c r="F182" s="309">
        <v>0</v>
      </c>
      <c r="G182" s="309">
        <v>116185</v>
      </c>
      <c r="H182" s="309">
        <v>0</v>
      </c>
      <c r="I182" s="309">
        <v>2221</v>
      </c>
      <c r="J182" s="309">
        <v>0</v>
      </c>
      <c r="K182" s="309">
        <v>58377</v>
      </c>
      <c r="L182" s="309">
        <v>0</v>
      </c>
      <c r="M182" s="309">
        <v>38183</v>
      </c>
      <c r="N182" s="309">
        <v>0</v>
      </c>
      <c r="O182" s="309">
        <v>135125</v>
      </c>
      <c r="P182" s="309">
        <v>0</v>
      </c>
      <c r="Q182" s="309">
        <v>22954</v>
      </c>
      <c r="T182" s="4"/>
    </row>
    <row r="183" spans="1:20" s="309" customFormat="1" x14ac:dyDescent="0.25">
      <c r="A183" s="76">
        <v>73516</v>
      </c>
      <c r="B183" s="76" t="s">
        <v>145</v>
      </c>
      <c r="C183" s="78" t="s">
        <v>45</v>
      </c>
      <c r="D183" s="326" t="s">
        <v>472</v>
      </c>
      <c r="E183" s="327">
        <f t="shared" si="2"/>
        <v>-21826</v>
      </c>
      <c r="F183" s="309">
        <v>0</v>
      </c>
      <c r="G183" s="309">
        <v>-5042</v>
      </c>
      <c r="H183" s="309">
        <v>0</v>
      </c>
      <c r="I183" s="309">
        <v>2679</v>
      </c>
      <c r="J183" s="309">
        <v>0</v>
      </c>
      <c r="K183" s="309">
        <v>971</v>
      </c>
      <c r="L183" s="309">
        <v>0</v>
      </c>
      <c r="M183" s="309">
        <v>-14676</v>
      </c>
      <c r="N183" s="309">
        <v>0</v>
      </c>
      <c r="O183" s="309">
        <v>-5664</v>
      </c>
      <c r="P183" s="309">
        <v>0</v>
      </c>
      <c r="Q183" s="309">
        <v>-94</v>
      </c>
      <c r="T183" s="4"/>
    </row>
    <row r="184" spans="1:20" s="309" customFormat="1" x14ac:dyDescent="0.25">
      <c r="A184" s="76">
        <v>73518</v>
      </c>
      <c r="B184" s="76" t="s">
        <v>61</v>
      </c>
      <c r="C184" s="78" t="s">
        <v>36</v>
      </c>
      <c r="D184" s="326" t="s">
        <v>472</v>
      </c>
      <c r="E184" s="327">
        <f t="shared" si="2"/>
        <v>403556</v>
      </c>
      <c r="F184" s="309">
        <v>0</v>
      </c>
      <c r="G184" s="309">
        <v>-2466</v>
      </c>
      <c r="H184" s="309">
        <v>0</v>
      </c>
      <c r="I184" s="309">
        <v>29275</v>
      </c>
      <c r="J184" s="309">
        <v>0</v>
      </c>
      <c r="K184" s="309">
        <v>97389</v>
      </c>
      <c r="L184" s="309">
        <v>0</v>
      </c>
      <c r="M184" s="309">
        <v>98656</v>
      </c>
      <c r="N184" s="309">
        <v>0</v>
      </c>
      <c r="O184" s="309">
        <v>129743</v>
      </c>
      <c r="P184" s="309">
        <v>0</v>
      </c>
      <c r="Q184" s="309">
        <v>50959</v>
      </c>
      <c r="T184" s="4"/>
    </row>
    <row r="185" spans="1:20" s="309" customFormat="1" x14ac:dyDescent="0.25">
      <c r="A185" s="76">
        <v>73529</v>
      </c>
      <c r="B185" s="76" t="s">
        <v>172</v>
      </c>
      <c r="C185" s="78" t="s">
        <v>45</v>
      </c>
      <c r="D185" s="326" t="s">
        <v>472</v>
      </c>
      <c r="E185" s="327">
        <f t="shared" si="2"/>
        <v>-98781</v>
      </c>
      <c r="F185" s="309">
        <v>0</v>
      </c>
      <c r="G185" s="309">
        <v>-42914</v>
      </c>
      <c r="H185" s="309">
        <v>0</v>
      </c>
      <c r="I185" s="309">
        <v>-1581</v>
      </c>
      <c r="J185" s="309">
        <v>0</v>
      </c>
      <c r="K185" s="309">
        <v>-4848</v>
      </c>
      <c r="L185" s="309">
        <v>0</v>
      </c>
      <c r="M185" s="309">
        <v>-6190</v>
      </c>
      <c r="N185" s="309">
        <v>0</v>
      </c>
      <c r="O185" s="309">
        <v>-20344</v>
      </c>
      <c r="P185" s="309">
        <v>0</v>
      </c>
      <c r="Q185" s="309">
        <v>-22904</v>
      </c>
      <c r="T185" s="4"/>
    </row>
    <row r="186" spans="1:20" s="309" customFormat="1" x14ac:dyDescent="0.25">
      <c r="A186" s="76">
        <v>73537</v>
      </c>
      <c r="B186" s="76" t="s">
        <v>171</v>
      </c>
      <c r="C186" s="84" t="s">
        <v>45</v>
      </c>
      <c r="D186" s="326" t="s">
        <v>472</v>
      </c>
      <c r="E186" s="327">
        <f t="shared" si="2"/>
        <v>107404</v>
      </c>
      <c r="F186" s="309">
        <v>0</v>
      </c>
      <c r="G186" s="309">
        <v>42054</v>
      </c>
      <c r="H186" s="309">
        <v>0</v>
      </c>
      <c r="I186" s="309">
        <v>-3709</v>
      </c>
      <c r="J186" s="309">
        <v>0</v>
      </c>
      <c r="K186" s="309">
        <v>19495</v>
      </c>
      <c r="L186" s="309">
        <v>0</v>
      </c>
      <c r="M186" s="309">
        <v>14907</v>
      </c>
      <c r="N186" s="309">
        <v>0</v>
      </c>
      <c r="O186" s="309">
        <v>34022</v>
      </c>
      <c r="P186" s="309">
        <v>0</v>
      </c>
      <c r="Q186" s="309">
        <v>635</v>
      </c>
      <c r="T186" s="4"/>
    </row>
    <row r="187" spans="1:20" s="309" customFormat="1" x14ac:dyDescent="0.25">
      <c r="A187" s="76">
        <v>73684</v>
      </c>
      <c r="B187" s="76" t="s">
        <v>135</v>
      </c>
      <c r="C187" s="84" t="s">
        <v>44</v>
      </c>
      <c r="D187" s="326" t="s">
        <v>472</v>
      </c>
      <c r="E187" s="327">
        <f t="shared" si="2"/>
        <v>-29016</v>
      </c>
      <c r="F187" s="309">
        <v>0</v>
      </c>
      <c r="G187" s="309">
        <v>17856</v>
      </c>
      <c r="H187" s="309">
        <v>0</v>
      </c>
      <c r="I187" s="309">
        <v>-33756</v>
      </c>
      <c r="J187" s="309">
        <v>0</v>
      </c>
      <c r="K187" s="309">
        <v>2437</v>
      </c>
      <c r="L187" s="309">
        <v>0</v>
      </c>
      <c r="M187" s="309">
        <v>-16673</v>
      </c>
      <c r="N187" s="309">
        <v>0</v>
      </c>
      <c r="O187" s="309">
        <v>15496</v>
      </c>
      <c r="P187" s="309">
        <v>0</v>
      </c>
      <c r="Q187" s="309">
        <v>-14376</v>
      </c>
      <c r="T187" s="4"/>
    </row>
    <row r="188" spans="1:20" s="309" customFormat="1" x14ac:dyDescent="0.25">
      <c r="A188" s="328">
        <v>73771</v>
      </c>
      <c r="B188" s="328" t="s">
        <v>72</v>
      </c>
      <c r="C188" s="332" t="s">
        <v>36</v>
      </c>
      <c r="D188" s="329" t="s">
        <v>472</v>
      </c>
      <c r="E188" s="327">
        <f t="shared" si="2"/>
        <v>-4701553</v>
      </c>
      <c r="F188" s="309">
        <v>0</v>
      </c>
      <c r="G188" s="330">
        <v>-1249304</v>
      </c>
      <c r="H188" s="330">
        <v>0</v>
      </c>
      <c r="I188" s="330">
        <v>-349375</v>
      </c>
      <c r="J188" s="330">
        <v>0</v>
      </c>
      <c r="K188" s="330">
        <v>-765183</v>
      </c>
      <c r="L188" s="330">
        <v>0</v>
      </c>
      <c r="M188" s="330">
        <v>-1370888</v>
      </c>
      <c r="N188" s="330">
        <v>0</v>
      </c>
      <c r="O188" s="330">
        <v>-956758</v>
      </c>
      <c r="P188" s="330">
        <v>0</v>
      </c>
      <c r="Q188" s="330">
        <v>-10045</v>
      </c>
      <c r="T188" s="4"/>
    </row>
    <row r="189" spans="1:20" s="309" customFormat="1" x14ac:dyDescent="0.25">
      <c r="A189" s="328">
        <v>73922</v>
      </c>
      <c r="B189" s="328" t="s">
        <v>64</v>
      </c>
      <c r="C189" s="332" t="s">
        <v>36</v>
      </c>
      <c r="D189" s="329" t="s">
        <v>472</v>
      </c>
      <c r="E189" s="327">
        <f t="shared" si="2"/>
        <v>-352912</v>
      </c>
      <c r="F189" s="309">
        <v>0</v>
      </c>
      <c r="G189" s="330">
        <f>12702*2</f>
        <v>25404</v>
      </c>
      <c r="H189" s="330">
        <v>0</v>
      </c>
      <c r="I189" s="330">
        <v>-17766</v>
      </c>
      <c r="J189" s="330">
        <v>0</v>
      </c>
      <c r="K189" s="330">
        <v>-88393</v>
      </c>
      <c r="L189" s="330">
        <v>0</v>
      </c>
      <c r="M189" s="330">
        <v>-130034</v>
      </c>
      <c r="N189" s="330">
        <v>0</v>
      </c>
      <c r="O189" s="330">
        <v>-103967</v>
      </c>
      <c r="P189" s="330">
        <v>0</v>
      </c>
      <c r="Q189" s="330">
        <v>-38156</v>
      </c>
      <c r="T189" s="4"/>
    </row>
    <row r="190" spans="1:20" s="309" customFormat="1" x14ac:dyDescent="0.25">
      <c r="A190" s="78">
        <v>73957</v>
      </c>
      <c r="B190" s="76" t="s">
        <v>131</v>
      </c>
      <c r="C190" s="84" t="s">
        <v>44</v>
      </c>
      <c r="D190" s="326" t="s">
        <v>472</v>
      </c>
      <c r="E190" s="327">
        <f t="shared" si="2"/>
        <v>-513795</v>
      </c>
      <c r="F190" s="309">
        <v>0</v>
      </c>
      <c r="G190" s="309">
        <v>-143837</v>
      </c>
      <c r="H190" s="309">
        <v>0</v>
      </c>
      <c r="I190" s="309">
        <v>-9587</v>
      </c>
      <c r="J190" s="309">
        <v>0</v>
      </c>
      <c r="K190" s="309">
        <v>-65604</v>
      </c>
      <c r="L190" s="309">
        <v>0</v>
      </c>
      <c r="M190" s="309">
        <v>-121165</v>
      </c>
      <c r="N190" s="309">
        <v>0</v>
      </c>
      <c r="O190" s="309">
        <v>-173602</v>
      </c>
      <c r="P190" s="309">
        <v>0</v>
      </c>
      <c r="Q190" s="309">
        <v>0</v>
      </c>
      <c r="T190" s="4"/>
    </row>
    <row r="191" spans="1:20" s="309" customFormat="1" x14ac:dyDescent="0.25">
      <c r="A191" s="76">
        <v>74064</v>
      </c>
      <c r="B191" s="76" t="s">
        <v>147</v>
      </c>
      <c r="C191" s="84" t="s">
        <v>45</v>
      </c>
      <c r="D191" s="326" t="s">
        <v>472</v>
      </c>
      <c r="E191" s="327">
        <f t="shared" si="2"/>
        <v>-27775</v>
      </c>
      <c r="F191" s="309">
        <v>0</v>
      </c>
      <c r="G191" s="309">
        <v>-5828</v>
      </c>
      <c r="H191" s="309">
        <v>0</v>
      </c>
      <c r="I191" s="309">
        <v>-2802</v>
      </c>
      <c r="J191" s="309">
        <v>0</v>
      </c>
      <c r="K191" s="309">
        <v>-2198</v>
      </c>
      <c r="L191" s="309">
        <v>0</v>
      </c>
      <c r="M191" s="309">
        <v>-7395</v>
      </c>
      <c r="N191" s="309">
        <v>0</v>
      </c>
      <c r="O191" s="309">
        <v>-10194</v>
      </c>
      <c r="P191" s="309">
        <v>0</v>
      </c>
      <c r="Q191" s="309">
        <v>642</v>
      </c>
      <c r="T191" s="4"/>
    </row>
    <row r="192" spans="1:20" s="309" customFormat="1" x14ac:dyDescent="0.25">
      <c r="A192" s="76">
        <v>74076</v>
      </c>
      <c r="B192" s="76" t="s">
        <v>149</v>
      </c>
      <c r="C192" s="84" t="s">
        <v>45</v>
      </c>
      <c r="D192" s="326" t="s">
        <v>472</v>
      </c>
      <c r="E192" s="327">
        <f t="shared" si="2"/>
        <v>119347</v>
      </c>
      <c r="F192" s="309">
        <v>0</v>
      </c>
      <c r="G192" s="309">
        <v>48878</v>
      </c>
      <c r="H192" s="309">
        <v>0</v>
      </c>
      <c r="I192" s="309">
        <v>914</v>
      </c>
      <c r="J192" s="309">
        <v>0</v>
      </c>
      <c r="K192" s="309">
        <v>12593</v>
      </c>
      <c r="L192" s="309">
        <v>0</v>
      </c>
      <c r="M192" s="309">
        <v>7949</v>
      </c>
      <c r="N192" s="309">
        <v>0</v>
      </c>
      <c r="O192" s="309">
        <v>28291</v>
      </c>
      <c r="P192" s="309">
        <v>0</v>
      </c>
      <c r="Q192" s="309">
        <v>20722</v>
      </c>
      <c r="T192" s="4"/>
    </row>
    <row r="193" spans="1:20" s="309" customFormat="1" x14ac:dyDescent="0.25">
      <c r="A193" s="76">
        <v>74179</v>
      </c>
      <c r="B193" s="76" t="s">
        <v>151</v>
      </c>
      <c r="C193" s="84" t="s">
        <v>45</v>
      </c>
      <c r="D193" s="326" t="s">
        <v>472</v>
      </c>
      <c r="E193" s="327">
        <f t="shared" si="2"/>
        <v>-11838</v>
      </c>
      <c r="F193" s="309">
        <v>0</v>
      </c>
      <c r="G193" s="309">
        <v>-5928</v>
      </c>
      <c r="H193" s="309">
        <v>0</v>
      </c>
      <c r="I193" s="309">
        <v>-1373</v>
      </c>
      <c r="J193" s="309">
        <v>0</v>
      </c>
      <c r="K193" s="309">
        <v>-5287</v>
      </c>
      <c r="L193" s="309">
        <v>0</v>
      </c>
      <c r="M193" s="309">
        <v>27840</v>
      </c>
      <c r="N193" s="309">
        <v>0</v>
      </c>
      <c r="O193" s="309">
        <v>-12983</v>
      </c>
      <c r="P193" s="309">
        <v>0</v>
      </c>
      <c r="Q193" s="309">
        <v>-14107</v>
      </c>
      <c r="T193" s="4"/>
    </row>
    <row r="194" spans="1:20" s="309" customFormat="1" x14ac:dyDescent="0.25">
      <c r="A194" s="78">
        <v>74328</v>
      </c>
      <c r="B194" s="76" t="s">
        <v>152</v>
      </c>
      <c r="C194" s="84" t="s">
        <v>45</v>
      </c>
      <c r="D194" s="326" t="s">
        <v>472</v>
      </c>
      <c r="E194" s="327">
        <f t="shared" si="2"/>
        <v>101178</v>
      </c>
      <c r="F194" s="309">
        <v>0</v>
      </c>
      <c r="G194" s="309">
        <v>26748</v>
      </c>
      <c r="H194" s="309">
        <v>0</v>
      </c>
      <c r="I194" s="309">
        <v>4117</v>
      </c>
      <c r="J194" s="309">
        <v>0</v>
      </c>
      <c r="K194" s="309">
        <v>3678</v>
      </c>
      <c r="L194" s="309">
        <v>0</v>
      </c>
      <c r="M194" s="309">
        <v>424</v>
      </c>
      <c r="N194" s="309">
        <v>0</v>
      </c>
      <c r="O194" s="309">
        <v>8718</v>
      </c>
      <c r="P194" s="309">
        <v>0</v>
      </c>
      <c r="Q194" s="309">
        <v>57493</v>
      </c>
      <c r="T194" s="4"/>
    </row>
    <row r="195" spans="1:20" s="309" customFormat="1" x14ac:dyDescent="0.25">
      <c r="A195" s="76">
        <v>74329</v>
      </c>
      <c r="B195" s="76" t="s">
        <v>169</v>
      </c>
      <c r="C195" s="84" t="s">
        <v>45</v>
      </c>
      <c r="D195" s="326" t="s">
        <v>472</v>
      </c>
      <c r="E195" s="327">
        <f t="shared" si="2"/>
        <v>-96194</v>
      </c>
      <c r="F195" s="309">
        <v>0</v>
      </c>
      <c r="G195" s="309">
        <v>-65322</v>
      </c>
      <c r="H195" s="309">
        <v>0</v>
      </c>
      <c r="I195" s="309">
        <v>-907</v>
      </c>
      <c r="J195" s="309">
        <v>0</v>
      </c>
      <c r="K195" s="309">
        <v>18431</v>
      </c>
      <c r="L195" s="309">
        <v>0</v>
      </c>
      <c r="M195" s="309">
        <v>-57129</v>
      </c>
      <c r="N195" s="309">
        <v>0</v>
      </c>
      <c r="O195" s="309">
        <v>8562</v>
      </c>
      <c r="P195" s="309">
        <v>0</v>
      </c>
      <c r="Q195" s="309">
        <v>171</v>
      </c>
      <c r="T195" s="4"/>
    </row>
    <row r="196" spans="1:20" s="309" customFormat="1" x14ac:dyDescent="0.25">
      <c r="A196" s="76">
        <v>74357</v>
      </c>
      <c r="B196" s="76" t="s">
        <v>183</v>
      </c>
      <c r="C196" s="84" t="s">
        <v>45</v>
      </c>
      <c r="D196" s="326" t="s">
        <v>472</v>
      </c>
      <c r="E196" s="327">
        <f t="shared" si="2"/>
        <v>91543</v>
      </c>
      <c r="F196" s="309">
        <v>0</v>
      </c>
      <c r="G196" s="309">
        <v>91766</v>
      </c>
      <c r="H196" s="309">
        <v>0</v>
      </c>
      <c r="I196" s="309">
        <v>-657</v>
      </c>
      <c r="J196" s="309">
        <v>0</v>
      </c>
      <c r="K196" s="309">
        <v>-10019</v>
      </c>
      <c r="L196" s="309">
        <v>0</v>
      </c>
      <c r="M196" s="309">
        <v>-24768</v>
      </c>
      <c r="N196" s="309">
        <v>0</v>
      </c>
      <c r="O196" s="309">
        <v>-36722</v>
      </c>
      <c r="P196" s="309">
        <v>0</v>
      </c>
      <c r="Q196" s="309">
        <v>71943</v>
      </c>
      <c r="T196" s="4"/>
    </row>
    <row r="197" spans="1:20" s="309" customFormat="1" x14ac:dyDescent="0.25">
      <c r="A197" s="76">
        <v>74437</v>
      </c>
      <c r="B197" s="76" t="s">
        <v>78</v>
      </c>
      <c r="C197" s="84" t="s">
        <v>38</v>
      </c>
      <c r="D197" s="326" t="s">
        <v>472</v>
      </c>
      <c r="E197" s="327">
        <f t="shared" si="2"/>
        <v>-257205</v>
      </c>
      <c r="F197" s="309">
        <v>0</v>
      </c>
      <c r="G197" s="309">
        <v>-84730</v>
      </c>
      <c r="H197" s="309">
        <v>0</v>
      </c>
      <c r="I197" s="309">
        <v>-9196</v>
      </c>
      <c r="J197" s="309">
        <v>0</v>
      </c>
      <c r="K197" s="309">
        <v>-12132</v>
      </c>
      <c r="L197" s="309">
        <v>0</v>
      </c>
      <c r="M197" s="309">
        <v>11003</v>
      </c>
      <c r="N197" s="309">
        <v>0</v>
      </c>
      <c r="O197" s="309">
        <v>-157962</v>
      </c>
      <c r="P197" s="309">
        <v>0</v>
      </c>
      <c r="Q197" s="309">
        <v>-4188</v>
      </c>
      <c r="T197" s="4"/>
    </row>
    <row r="198" spans="1:20" s="309" customFormat="1" x14ac:dyDescent="0.25">
      <c r="A198" s="76">
        <v>74461</v>
      </c>
      <c r="B198" s="76" t="s">
        <v>65</v>
      </c>
      <c r="C198" s="84" t="s">
        <v>44</v>
      </c>
      <c r="D198" s="326" t="s">
        <v>472</v>
      </c>
      <c r="E198" s="327">
        <f t="shared" si="2"/>
        <v>-19923</v>
      </c>
      <c r="F198" s="309">
        <v>0</v>
      </c>
      <c r="G198" s="309">
        <v>-34071</v>
      </c>
      <c r="H198" s="309">
        <v>0</v>
      </c>
      <c r="I198" s="309">
        <v>209</v>
      </c>
      <c r="J198" s="309">
        <v>0</v>
      </c>
      <c r="K198" s="309">
        <v>13030</v>
      </c>
      <c r="L198" s="309">
        <v>0</v>
      </c>
      <c r="M198" s="309">
        <v>11477</v>
      </c>
      <c r="N198" s="309">
        <v>0</v>
      </c>
      <c r="O198" s="309">
        <v>-4973</v>
      </c>
      <c r="P198" s="309">
        <v>0</v>
      </c>
      <c r="Q198" s="309">
        <v>-5595</v>
      </c>
      <c r="T198" s="4"/>
    </row>
    <row r="199" spans="1:20" s="309" customFormat="1" x14ac:dyDescent="0.25">
      <c r="A199" s="76">
        <v>74561</v>
      </c>
      <c r="B199" s="76" t="s">
        <v>146</v>
      </c>
      <c r="C199" s="84" t="s">
        <v>45</v>
      </c>
      <c r="D199" s="326" t="s">
        <v>472</v>
      </c>
      <c r="E199" s="327">
        <f t="shared" si="2"/>
        <v>182991</v>
      </c>
      <c r="F199" s="309">
        <v>0</v>
      </c>
      <c r="G199" s="309">
        <v>3670</v>
      </c>
      <c r="H199" s="309">
        <v>0</v>
      </c>
      <c r="I199" s="309">
        <v>14621</v>
      </c>
      <c r="J199" s="309">
        <v>0</v>
      </c>
      <c r="K199" s="309">
        <v>25728</v>
      </c>
      <c r="L199" s="309">
        <v>0</v>
      </c>
      <c r="M199" s="309">
        <v>38387</v>
      </c>
      <c r="N199" s="309">
        <v>0</v>
      </c>
      <c r="O199" s="309">
        <v>78087</v>
      </c>
      <c r="P199" s="309">
        <v>0</v>
      </c>
      <c r="Q199" s="309">
        <v>22498</v>
      </c>
      <c r="T199" s="4"/>
    </row>
    <row r="200" spans="1:20" s="309" customFormat="1" x14ac:dyDescent="0.25">
      <c r="A200" s="76">
        <v>74655</v>
      </c>
      <c r="B200" s="76" t="s">
        <v>153</v>
      </c>
      <c r="C200" s="84" t="s">
        <v>45</v>
      </c>
      <c r="D200" s="326" t="s">
        <v>472</v>
      </c>
      <c r="E200" s="327">
        <f t="shared" si="2"/>
        <v>82170</v>
      </c>
      <c r="F200" s="309">
        <v>0</v>
      </c>
      <c r="G200" s="309">
        <v>28278</v>
      </c>
      <c r="H200" s="309">
        <v>0</v>
      </c>
      <c r="I200" s="309">
        <v>0</v>
      </c>
      <c r="J200" s="309">
        <v>0</v>
      </c>
      <c r="K200" s="309">
        <v>5436</v>
      </c>
      <c r="L200" s="309">
        <v>0</v>
      </c>
      <c r="M200" s="309">
        <v>10779</v>
      </c>
      <c r="N200" s="309">
        <v>0</v>
      </c>
      <c r="O200" s="309">
        <v>26556</v>
      </c>
      <c r="P200" s="309">
        <v>0</v>
      </c>
      <c r="Q200" s="309">
        <v>11121</v>
      </c>
      <c r="T200" s="4"/>
    </row>
    <row r="201" spans="1:20" s="309" customFormat="1" x14ac:dyDescent="0.25">
      <c r="A201" s="76">
        <v>74757</v>
      </c>
      <c r="B201" s="76" t="s">
        <v>76</v>
      </c>
      <c r="C201" s="78" t="s">
        <v>36</v>
      </c>
      <c r="D201" s="326" t="s">
        <v>472</v>
      </c>
      <c r="E201" s="327">
        <f t="shared" si="2"/>
        <v>-1348345</v>
      </c>
      <c r="F201" s="309">
        <v>0</v>
      </c>
      <c r="G201" s="309">
        <v>-615537</v>
      </c>
      <c r="H201" s="309">
        <v>0</v>
      </c>
      <c r="I201" s="309">
        <v>-51969</v>
      </c>
      <c r="J201" s="309">
        <v>0</v>
      </c>
      <c r="K201" s="309">
        <v>103</v>
      </c>
      <c r="L201" s="309">
        <v>0</v>
      </c>
      <c r="M201" s="309">
        <v>-123597</v>
      </c>
      <c r="N201" s="309">
        <v>0</v>
      </c>
      <c r="O201" s="309">
        <v>-448360</v>
      </c>
      <c r="P201" s="309">
        <v>98261</v>
      </c>
      <c r="Q201" s="309">
        <v>-207246</v>
      </c>
      <c r="T201" s="4"/>
    </row>
    <row r="202" spans="1:20" s="309" customFormat="1" x14ac:dyDescent="0.25">
      <c r="A202" s="76">
        <v>74767</v>
      </c>
      <c r="B202" s="76" t="s">
        <v>109</v>
      </c>
      <c r="C202" s="78" t="s">
        <v>42</v>
      </c>
      <c r="D202" s="326" t="s">
        <v>472</v>
      </c>
      <c r="E202" s="327">
        <f t="shared" si="2"/>
        <v>-5150</v>
      </c>
      <c r="F202" s="309">
        <v>0</v>
      </c>
      <c r="G202" s="309">
        <v>-4464</v>
      </c>
      <c r="J202" s="309">
        <v>0</v>
      </c>
      <c r="K202" s="309">
        <v>0</v>
      </c>
      <c r="N202" s="309">
        <v>0</v>
      </c>
      <c r="O202" s="309">
        <v>-686</v>
      </c>
      <c r="T202" s="4"/>
    </row>
    <row r="203" spans="1:20" s="309" customFormat="1" x14ac:dyDescent="0.25">
      <c r="A203" s="76">
        <v>74828</v>
      </c>
      <c r="B203" s="76" t="s">
        <v>262</v>
      </c>
      <c r="C203" s="78" t="s">
        <v>59</v>
      </c>
      <c r="D203" s="326" t="s">
        <v>472</v>
      </c>
      <c r="E203" s="327">
        <f t="shared" si="2"/>
        <v>0</v>
      </c>
      <c r="F203" s="309">
        <v>0</v>
      </c>
      <c r="G203" s="309">
        <v>0</v>
      </c>
      <c r="N203" s="309">
        <v>0</v>
      </c>
      <c r="O203" s="309">
        <v>0</v>
      </c>
      <c r="T203" s="4"/>
    </row>
    <row r="204" spans="1:20" s="309" customFormat="1" x14ac:dyDescent="0.25">
      <c r="A204" s="76">
        <v>74903</v>
      </c>
      <c r="B204" s="76" t="s">
        <v>245</v>
      </c>
      <c r="C204" s="78" t="s">
        <v>59</v>
      </c>
      <c r="D204" s="326" t="s">
        <v>472</v>
      </c>
      <c r="E204" s="327">
        <f t="shared" si="2"/>
        <v>0</v>
      </c>
      <c r="F204" s="309">
        <v>0</v>
      </c>
      <c r="G204" s="309">
        <v>0</v>
      </c>
      <c r="J204" s="309">
        <v>0</v>
      </c>
      <c r="K204" s="309">
        <v>0</v>
      </c>
      <c r="L204" s="309">
        <v>0</v>
      </c>
      <c r="M204" s="309">
        <v>0</v>
      </c>
      <c r="N204" s="309">
        <v>0</v>
      </c>
      <c r="O204" s="309">
        <v>0</v>
      </c>
      <c r="P204" s="309">
        <v>0</v>
      </c>
      <c r="Q204" s="309">
        <v>0</v>
      </c>
      <c r="T204" s="4"/>
    </row>
    <row r="205" spans="1:20" s="309" customFormat="1" x14ac:dyDescent="0.25">
      <c r="A205" s="78">
        <v>74904</v>
      </c>
      <c r="B205" s="76" t="s">
        <v>247</v>
      </c>
      <c r="C205" s="78" t="s">
        <v>59</v>
      </c>
      <c r="D205" s="326" t="s">
        <v>472</v>
      </c>
      <c r="E205" s="327">
        <f t="shared" si="2"/>
        <v>0</v>
      </c>
      <c r="F205" s="309">
        <v>0</v>
      </c>
      <c r="G205" s="309">
        <v>0</v>
      </c>
      <c r="T205" s="4"/>
    </row>
    <row r="206" spans="1:20" s="309" customFormat="1" x14ac:dyDescent="0.25">
      <c r="A206" s="76">
        <v>74982</v>
      </c>
      <c r="B206" s="76" t="s">
        <v>219</v>
      </c>
      <c r="C206" s="78" t="s">
        <v>55</v>
      </c>
      <c r="D206" s="326"/>
      <c r="E206" s="327">
        <f t="shared" si="2"/>
        <v>0</v>
      </c>
      <c r="T206" s="4"/>
    </row>
    <row r="207" spans="1:20" s="309" customFormat="1" x14ac:dyDescent="0.25">
      <c r="A207" s="76">
        <v>76053</v>
      </c>
      <c r="B207" s="76" t="s">
        <v>224</v>
      </c>
      <c r="C207" s="78" t="s">
        <v>55</v>
      </c>
      <c r="D207" s="326"/>
      <c r="E207" s="327">
        <f t="shared" si="2"/>
        <v>0</v>
      </c>
      <c r="T207" s="4"/>
    </row>
    <row r="208" spans="1:20" s="309" customFormat="1" x14ac:dyDescent="0.25">
      <c r="A208" s="76">
        <v>76075</v>
      </c>
      <c r="B208" s="76" t="s">
        <v>251</v>
      </c>
      <c r="C208" s="78" t="s">
        <v>59</v>
      </c>
      <c r="D208" s="326" t="s">
        <v>472</v>
      </c>
      <c r="E208" s="327">
        <f t="shared" si="2"/>
        <v>0</v>
      </c>
      <c r="F208" s="309">
        <v>0</v>
      </c>
      <c r="G208" s="309">
        <v>0</v>
      </c>
      <c r="H208" s="309">
        <v>0</v>
      </c>
      <c r="I208" s="309">
        <v>0</v>
      </c>
      <c r="J208" s="309">
        <v>0</v>
      </c>
      <c r="K208" s="309">
        <v>0</v>
      </c>
      <c r="L208" s="309">
        <v>0</v>
      </c>
      <c r="M208" s="309">
        <v>0</v>
      </c>
      <c r="N208" s="309">
        <v>0</v>
      </c>
      <c r="O208" s="309">
        <v>0</v>
      </c>
      <c r="P208" s="309">
        <v>0</v>
      </c>
      <c r="Q208" s="309">
        <v>0</v>
      </c>
      <c r="T208" s="4"/>
    </row>
    <row r="209" spans="1:20" s="309" customFormat="1" x14ac:dyDescent="0.25">
      <c r="A209" s="76">
        <v>76081</v>
      </c>
      <c r="B209" s="76" t="s">
        <v>175</v>
      </c>
      <c r="C209" s="78" t="s">
        <v>45</v>
      </c>
      <c r="D209" s="326" t="s">
        <v>472</v>
      </c>
      <c r="E209" s="327">
        <f t="shared" si="2"/>
        <v>-232711</v>
      </c>
      <c r="F209" s="309">
        <v>0</v>
      </c>
      <c r="G209" s="309">
        <v>-97235</v>
      </c>
      <c r="H209" s="309">
        <v>0</v>
      </c>
      <c r="I209" s="309">
        <v>4582</v>
      </c>
      <c r="J209" s="309">
        <v>0</v>
      </c>
      <c r="K209" s="309">
        <v>-5339</v>
      </c>
      <c r="L209" s="309">
        <v>0</v>
      </c>
      <c r="M209" s="309">
        <v>-58713</v>
      </c>
      <c r="N209" s="309">
        <v>0</v>
      </c>
      <c r="O209" s="309">
        <v>-59011</v>
      </c>
      <c r="P209" s="309">
        <v>0</v>
      </c>
      <c r="Q209" s="309">
        <v>-16995</v>
      </c>
      <c r="T209" s="4"/>
    </row>
    <row r="210" spans="1:20" s="309" customFormat="1" x14ac:dyDescent="0.25">
      <c r="A210" s="78">
        <v>76093</v>
      </c>
      <c r="B210" s="76" t="s">
        <v>263</v>
      </c>
      <c r="C210" s="78" t="s">
        <v>59</v>
      </c>
      <c r="D210" s="326"/>
      <c r="E210" s="327">
        <f t="shared" si="2"/>
        <v>0</v>
      </c>
      <c r="T210" s="4"/>
    </row>
    <row r="211" spans="1:20" s="309" customFormat="1" x14ac:dyDescent="0.25">
      <c r="A211" s="78">
        <v>76104</v>
      </c>
      <c r="B211" s="76" t="s">
        <v>253</v>
      </c>
      <c r="C211" s="78" t="s">
        <v>59</v>
      </c>
      <c r="D211" s="326" t="s">
        <v>472</v>
      </c>
      <c r="E211" s="327">
        <f t="shared" si="2"/>
        <v>0</v>
      </c>
      <c r="F211" s="309">
        <v>0</v>
      </c>
      <c r="G211" s="309">
        <v>0</v>
      </c>
      <c r="T211" s="4"/>
    </row>
    <row r="212" spans="1:20" s="309" customFormat="1" x14ac:dyDescent="0.25">
      <c r="A212" s="76">
        <v>76132</v>
      </c>
      <c r="B212" s="76" t="s">
        <v>257</v>
      </c>
      <c r="C212" s="78" t="s">
        <v>59</v>
      </c>
      <c r="D212" s="326" t="s">
        <v>472</v>
      </c>
      <c r="E212" s="327">
        <f t="shared" si="2"/>
        <v>0</v>
      </c>
      <c r="F212" s="309">
        <v>0</v>
      </c>
      <c r="G212" s="309">
        <v>0</v>
      </c>
      <c r="H212" s="309">
        <v>0</v>
      </c>
      <c r="I212" s="309">
        <v>0</v>
      </c>
      <c r="J212" s="309">
        <v>0</v>
      </c>
      <c r="K212" s="309">
        <v>0</v>
      </c>
      <c r="L212" s="309">
        <v>0</v>
      </c>
      <c r="M212" s="309">
        <v>0</v>
      </c>
      <c r="N212" s="309">
        <v>0</v>
      </c>
      <c r="O212" s="309">
        <v>0</v>
      </c>
      <c r="P212" s="309">
        <v>0</v>
      </c>
      <c r="Q212" s="309">
        <v>0</v>
      </c>
      <c r="T212" s="4"/>
    </row>
    <row r="213" spans="1:20" s="309" customFormat="1" x14ac:dyDescent="0.25">
      <c r="A213" s="76">
        <v>76167</v>
      </c>
      <c r="B213" s="76" t="s">
        <v>235</v>
      </c>
      <c r="C213" s="78" t="s">
        <v>55</v>
      </c>
      <c r="D213" s="326" t="s">
        <v>472</v>
      </c>
      <c r="E213" s="327">
        <f t="shared" si="2"/>
        <v>0</v>
      </c>
      <c r="L213" s="309">
        <v>0</v>
      </c>
      <c r="M213" s="309">
        <v>0</v>
      </c>
      <c r="N213" s="309">
        <v>0</v>
      </c>
      <c r="O213" s="309">
        <v>0</v>
      </c>
      <c r="P213" s="309">
        <v>0</v>
      </c>
      <c r="Q213" s="309">
        <v>0</v>
      </c>
      <c r="T213" s="4"/>
    </row>
    <row r="214" spans="1:20" s="309" customFormat="1" x14ac:dyDescent="0.25">
      <c r="A214" s="78">
        <v>76232</v>
      </c>
      <c r="B214" s="78" t="s">
        <v>252</v>
      </c>
      <c r="C214" s="78" t="s">
        <v>59</v>
      </c>
      <c r="D214" s="326" t="s">
        <v>472</v>
      </c>
      <c r="E214" s="327">
        <f t="shared" si="2"/>
        <v>0</v>
      </c>
      <c r="F214" s="309">
        <v>0</v>
      </c>
      <c r="G214" s="309">
        <v>0</v>
      </c>
      <c r="L214" s="309">
        <v>0</v>
      </c>
      <c r="M214" s="309">
        <v>0</v>
      </c>
      <c r="N214" s="309">
        <v>0</v>
      </c>
      <c r="O214" s="309">
        <v>0</v>
      </c>
      <c r="P214" s="309">
        <v>0</v>
      </c>
      <c r="Q214" s="309">
        <v>0</v>
      </c>
      <c r="T214" s="4"/>
    </row>
    <row r="215" spans="1:20" s="309" customFormat="1" x14ac:dyDescent="0.25">
      <c r="A215" s="76">
        <v>76289</v>
      </c>
      <c r="B215" s="76" t="s">
        <v>86</v>
      </c>
      <c r="C215" s="78" t="s">
        <v>40</v>
      </c>
      <c r="D215" s="326" t="s">
        <v>472</v>
      </c>
      <c r="E215" s="327">
        <f t="shared" si="2"/>
        <v>0</v>
      </c>
      <c r="F215" s="309">
        <v>0</v>
      </c>
      <c r="G215" s="309">
        <v>0</v>
      </c>
      <c r="H215" s="309">
        <v>0</v>
      </c>
      <c r="I215" s="309">
        <v>0</v>
      </c>
      <c r="J215" s="309">
        <v>0</v>
      </c>
      <c r="K215" s="309">
        <v>0</v>
      </c>
      <c r="L215" s="309">
        <v>0</v>
      </c>
      <c r="M215" s="309">
        <v>0</v>
      </c>
      <c r="N215" s="309">
        <v>0</v>
      </c>
      <c r="O215" s="309">
        <v>0</v>
      </c>
      <c r="P215" s="309">
        <v>0</v>
      </c>
      <c r="Q215" s="309">
        <v>0</v>
      </c>
      <c r="T215" s="4"/>
    </row>
    <row r="216" spans="1:20" s="309" customFormat="1" x14ac:dyDescent="0.25">
      <c r="A216" s="76">
        <v>76298</v>
      </c>
      <c r="B216" s="76" t="s">
        <v>260</v>
      </c>
      <c r="C216" s="78" t="s">
        <v>59</v>
      </c>
      <c r="D216" s="326" t="s">
        <v>472</v>
      </c>
      <c r="E216" s="327">
        <f t="shared" ref="E216:E253" si="3">SUM(F216:Q216)</f>
        <v>0</v>
      </c>
      <c r="F216" s="309">
        <v>0</v>
      </c>
      <c r="G216" s="309">
        <v>0</v>
      </c>
      <c r="N216" s="309">
        <v>0</v>
      </c>
      <c r="O216" s="309">
        <v>0</v>
      </c>
      <c r="T216" s="4"/>
    </row>
    <row r="217" spans="1:20" s="309" customFormat="1" x14ac:dyDescent="0.25">
      <c r="A217" s="76">
        <v>76315</v>
      </c>
      <c r="B217" s="76" t="s">
        <v>254</v>
      </c>
      <c r="C217" s="78" t="s">
        <v>59</v>
      </c>
      <c r="D217" s="326" t="s">
        <v>472</v>
      </c>
      <c r="E217" s="327">
        <f t="shared" si="3"/>
        <v>-271</v>
      </c>
      <c r="F217" s="309">
        <v>0</v>
      </c>
      <c r="G217" s="309">
        <v>-74</v>
      </c>
      <c r="L217" s="309">
        <v>0</v>
      </c>
      <c r="M217" s="309">
        <v>0</v>
      </c>
      <c r="N217" s="309">
        <v>0</v>
      </c>
      <c r="O217" s="309">
        <v>-197</v>
      </c>
      <c r="T217" s="4"/>
    </row>
    <row r="218" spans="1:20" s="309" customFormat="1" x14ac:dyDescent="0.25">
      <c r="A218" s="76">
        <v>76379</v>
      </c>
      <c r="B218" s="76" t="s">
        <v>70</v>
      </c>
      <c r="C218" s="78" t="s">
        <v>36</v>
      </c>
      <c r="D218" s="326" t="s">
        <v>472</v>
      </c>
      <c r="E218" s="327">
        <f t="shared" si="3"/>
        <v>654735</v>
      </c>
      <c r="F218" s="309">
        <v>0</v>
      </c>
      <c r="G218" s="309">
        <v>-33686</v>
      </c>
      <c r="H218" s="309">
        <v>80954</v>
      </c>
      <c r="I218" s="309">
        <v>16835</v>
      </c>
      <c r="J218" s="309">
        <v>330444</v>
      </c>
      <c r="K218" s="309">
        <v>-25358</v>
      </c>
      <c r="L218" s="309">
        <v>69589</v>
      </c>
      <c r="M218" s="309">
        <v>-11322</v>
      </c>
      <c r="N218" s="309">
        <v>253258</v>
      </c>
      <c r="O218" s="309">
        <v>-285396</v>
      </c>
      <c r="P218" s="309">
        <v>325835</v>
      </c>
      <c r="Q218" s="309">
        <v>-66418</v>
      </c>
      <c r="T218" s="4"/>
    </row>
    <row r="219" spans="1:20" s="309" customFormat="1" x14ac:dyDescent="0.25">
      <c r="A219" s="76">
        <v>76458</v>
      </c>
      <c r="B219" s="76" t="s">
        <v>255</v>
      </c>
      <c r="C219" s="78" t="s">
        <v>59</v>
      </c>
      <c r="D219" s="326" t="s">
        <v>472</v>
      </c>
      <c r="E219" s="327">
        <f t="shared" si="3"/>
        <v>0</v>
      </c>
      <c r="F219" s="309">
        <v>0</v>
      </c>
      <c r="G219" s="309">
        <v>0</v>
      </c>
      <c r="L219" s="309">
        <v>0</v>
      </c>
      <c r="M219" s="309">
        <v>0</v>
      </c>
      <c r="N219" s="309">
        <v>0</v>
      </c>
      <c r="O219" s="309">
        <v>0</v>
      </c>
      <c r="P219" s="309">
        <v>0</v>
      </c>
      <c r="Q219" s="309">
        <v>0</v>
      </c>
      <c r="T219" s="4"/>
    </row>
    <row r="220" spans="1:20" s="309" customFormat="1" x14ac:dyDescent="0.25">
      <c r="A220" s="76">
        <v>76491</v>
      </c>
      <c r="B220" s="76" t="s">
        <v>264</v>
      </c>
      <c r="C220" s="78" t="s">
        <v>59</v>
      </c>
      <c r="D220" s="326" t="s">
        <v>472</v>
      </c>
      <c r="E220" s="327">
        <f t="shared" si="3"/>
        <v>0</v>
      </c>
      <c r="F220" s="309">
        <v>0</v>
      </c>
      <c r="G220" s="309">
        <v>0</v>
      </c>
      <c r="J220" s="309">
        <v>0</v>
      </c>
      <c r="K220" s="309">
        <v>0</v>
      </c>
      <c r="N220" s="309">
        <v>0</v>
      </c>
      <c r="O220" s="309">
        <v>0</v>
      </c>
      <c r="P220" s="309">
        <v>0</v>
      </c>
      <c r="Q220" s="309">
        <v>0</v>
      </c>
      <c r="T220" s="4"/>
    </row>
    <row r="221" spans="1:20" s="309" customFormat="1" x14ac:dyDescent="0.25">
      <c r="A221" s="76">
        <v>76498</v>
      </c>
      <c r="B221" s="76" t="s">
        <v>137</v>
      </c>
      <c r="C221" s="78" t="s">
        <v>44</v>
      </c>
      <c r="D221" s="326" t="s">
        <v>472</v>
      </c>
      <c r="E221" s="327">
        <f t="shared" si="3"/>
        <v>-13741</v>
      </c>
      <c r="F221" s="309">
        <v>0</v>
      </c>
      <c r="G221" s="309">
        <v>136821</v>
      </c>
      <c r="H221" s="309">
        <v>0</v>
      </c>
      <c r="I221" s="309">
        <v>-1280</v>
      </c>
      <c r="J221" s="309">
        <v>0</v>
      </c>
      <c r="K221" s="309">
        <v>-22206</v>
      </c>
      <c r="L221" s="309">
        <v>0</v>
      </c>
      <c r="M221" s="309">
        <v>-99857</v>
      </c>
      <c r="N221" s="309">
        <v>0</v>
      </c>
      <c r="O221" s="309">
        <v>-78871</v>
      </c>
      <c r="P221" s="309">
        <v>0</v>
      </c>
      <c r="Q221" s="309">
        <v>51652</v>
      </c>
      <c r="T221" s="4"/>
    </row>
    <row r="222" spans="1:20" s="309" customFormat="1" x14ac:dyDescent="0.25">
      <c r="A222" s="76">
        <v>76505</v>
      </c>
      <c r="B222" s="76" t="s">
        <v>136</v>
      </c>
      <c r="C222" s="78" t="s">
        <v>44</v>
      </c>
      <c r="D222" s="326" t="s">
        <v>472</v>
      </c>
      <c r="E222" s="327">
        <f t="shared" si="3"/>
        <v>-798302</v>
      </c>
      <c r="F222" s="309">
        <v>0</v>
      </c>
      <c r="G222" s="309">
        <v>-187407</v>
      </c>
      <c r="H222" s="309">
        <v>0</v>
      </c>
      <c r="I222" s="309">
        <v>-93449</v>
      </c>
      <c r="J222" s="309">
        <v>0</v>
      </c>
      <c r="K222" s="309">
        <v>-117024</v>
      </c>
      <c r="L222" s="309">
        <v>0</v>
      </c>
      <c r="M222" s="309">
        <v>-133322</v>
      </c>
      <c r="N222" s="309">
        <v>0</v>
      </c>
      <c r="O222" s="309">
        <v>-231452</v>
      </c>
      <c r="P222" s="309">
        <v>0</v>
      </c>
      <c r="Q222" s="309">
        <v>-35648</v>
      </c>
      <c r="T222" s="4"/>
    </row>
    <row r="223" spans="1:20" s="309" customFormat="1" x14ac:dyDescent="0.25">
      <c r="A223" s="76">
        <v>76562</v>
      </c>
      <c r="B223" s="76" t="s">
        <v>125</v>
      </c>
      <c r="C223" s="78" t="s">
        <v>44</v>
      </c>
      <c r="D223" s="326" t="s">
        <v>472</v>
      </c>
      <c r="E223" s="327">
        <f t="shared" si="3"/>
        <v>-14679</v>
      </c>
      <c r="F223" s="309">
        <v>0</v>
      </c>
      <c r="G223" s="309">
        <v>-5858</v>
      </c>
      <c r="H223" s="309">
        <v>0</v>
      </c>
      <c r="I223" s="309">
        <v>-5608</v>
      </c>
      <c r="J223" s="309">
        <v>0</v>
      </c>
      <c r="K223" s="309">
        <v>-592</v>
      </c>
      <c r="L223" s="309">
        <v>0</v>
      </c>
      <c r="M223" s="309">
        <v>2565</v>
      </c>
      <c r="N223" s="309">
        <v>0</v>
      </c>
      <c r="O223" s="309">
        <v>-37874</v>
      </c>
      <c r="P223" s="309">
        <v>0</v>
      </c>
      <c r="Q223" s="309">
        <v>32688</v>
      </c>
      <c r="T223" s="4"/>
    </row>
    <row r="224" spans="1:20" s="309" customFormat="1" x14ac:dyDescent="0.25">
      <c r="A224" s="328">
        <v>76565</v>
      </c>
      <c r="B224" s="328" t="s">
        <v>74</v>
      </c>
      <c r="C224" s="328" t="s">
        <v>36</v>
      </c>
      <c r="D224" s="329" t="s">
        <v>472</v>
      </c>
      <c r="E224" s="327">
        <f t="shared" si="3"/>
        <v>1829274</v>
      </c>
      <c r="F224" s="309">
        <v>0</v>
      </c>
      <c r="G224" s="330">
        <f>2274298*2</f>
        <v>4548596</v>
      </c>
      <c r="H224" s="330">
        <v>0</v>
      </c>
      <c r="I224" s="330">
        <v>-388472</v>
      </c>
      <c r="J224" s="330">
        <v>0</v>
      </c>
      <c r="K224" s="330">
        <v>-469537</v>
      </c>
      <c r="L224" s="330">
        <v>0</v>
      </c>
      <c r="M224" s="330">
        <v>-491712</v>
      </c>
      <c r="N224" s="330">
        <v>0</v>
      </c>
      <c r="O224" s="330">
        <v>-782594</v>
      </c>
      <c r="P224" s="330">
        <v>0</v>
      </c>
      <c r="Q224" s="330">
        <v>-587007</v>
      </c>
      <c r="T224" s="4"/>
    </row>
    <row r="225" spans="1:20" s="309" customFormat="1" x14ac:dyDescent="0.25">
      <c r="A225" s="76">
        <v>76570</v>
      </c>
      <c r="B225" s="76" t="s">
        <v>267</v>
      </c>
      <c r="C225" s="78" t="s">
        <v>59</v>
      </c>
      <c r="D225" s="326" t="s">
        <v>472</v>
      </c>
      <c r="E225" s="327">
        <f t="shared" si="3"/>
        <v>0</v>
      </c>
      <c r="F225" s="309">
        <v>0</v>
      </c>
      <c r="G225" s="309">
        <v>0</v>
      </c>
      <c r="L225" s="309">
        <v>0</v>
      </c>
      <c r="M225" s="309">
        <v>0</v>
      </c>
      <c r="T225" s="4"/>
    </row>
    <row r="226" spans="1:20" s="309" customFormat="1" x14ac:dyDescent="0.25">
      <c r="A226" s="76">
        <v>76606</v>
      </c>
      <c r="B226" s="76" t="s">
        <v>129</v>
      </c>
      <c r="C226" s="78" t="s">
        <v>44</v>
      </c>
      <c r="D226" s="326" t="s">
        <v>472</v>
      </c>
      <c r="E226" s="327">
        <f t="shared" si="3"/>
        <v>-16713</v>
      </c>
      <c r="F226" s="309">
        <v>0</v>
      </c>
      <c r="G226" s="309">
        <v>11787</v>
      </c>
      <c r="H226" s="309">
        <v>0</v>
      </c>
      <c r="I226" s="309">
        <v>21094</v>
      </c>
      <c r="J226" s="309">
        <v>0</v>
      </c>
      <c r="K226" s="309">
        <v>18830</v>
      </c>
      <c r="L226" s="309">
        <v>0</v>
      </c>
      <c r="M226" s="309">
        <v>-106061</v>
      </c>
      <c r="N226" s="309">
        <v>0</v>
      </c>
      <c r="O226" s="309">
        <v>-27651</v>
      </c>
      <c r="P226" s="309">
        <v>0</v>
      </c>
      <c r="Q226" s="309">
        <v>65288</v>
      </c>
      <c r="T226" s="4"/>
    </row>
    <row r="227" spans="1:20" s="309" customFormat="1" x14ac:dyDescent="0.25">
      <c r="A227" s="76">
        <v>76625</v>
      </c>
      <c r="B227" s="76" t="s">
        <v>269</v>
      </c>
      <c r="C227" s="78" t="s">
        <v>59</v>
      </c>
      <c r="D227" s="326"/>
      <c r="E227" s="327">
        <f t="shared" si="3"/>
        <v>0</v>
      </c>
      <c r="T227" s="4"/>
    </row>
    <row r="228" spans="1:20" s="309" customFormat="1" x14ac:dyDescent="0.25">
      <c r="A228" s="76">
        <v>76628</v>
      </c>
      <c r="B228" s="76" t="s">
        <v>148</v>
      </c>
      <c r="C228" s="78" t="s">
        <v>45</v>
      </c>
      <c r="D228" s="326" t="s">
        <v>472</v>
      </c>
      <c r="E228" s="327">
        <f t="shared" si="3"/>
        <v>117718</v>
      </c>
      <c r="F228" s="309">
        <v>0</v>
      </c>
      <c r="G228" s="309">
        <v>27030</v>
      </c>
      <c r="H228" s="309">
        <v>0</v>
      </c>
      <c r="I228" s="309">
        <v>0</v>
      </c>
      <c r="J228" s="309">
        <v>0</v>
      </c>
      <c r="K228" s="309">
        <v>-66</v>
      </c>
      <c r="L228" s="309">
        <v>0</v>
      </c>
      <c r="M228" s="309">
        <v>5562</v>
      </c>
      <c r="N228" s="309">
        <v>0</v>
      </c>
      <c r="O228" s="309">
        <v>-16453</v>
      </c>
      <c r="P228" s="309">
        <v>0</v>
      </c>
      <c r="Q228" s="309">
        <v>101645</v>
      </c>
      <c r="T228" s="4"/>
    </row>
    <row r="229" spans="1:20" s="309" customFormat="1" x14ac:dyDescent="0.25">
      <c r="A229" s="76">
        <v>76657</v>
      </c>
      <c r="B229" s="76" t="s">
        <v>106</v>
      </c>
      <c r="C229" s="78" t="s">
        <v>40</v>
      </c>
      <c r="D229" s="326" t="s">
        <v>472</v>
      </c>
      <c r="E229" s="327">
        <f t="shared" si="3"/>
        <v>0</v>
      </c>
      <c r="F229" s="309">
        <v>0</v>
      </c>
      <c r="G229" s="309">
        <v>0</v>
      </c>
      <c r="J229" s="309">
        <v>0</v>
      </c>
      <c r="K229" s="309">
        <v>0</v>
      </c>
      <c r="L229" s="309">
        <v>0</v>
      </c>
      <c r="M229" s="309">
        <v>0</v>
      </c>
      <c r="N229" s="309">
        <v>0</v>
      </c>
      <c r="O229" s="309">
        <v>0</v>
      </c>
      <c r="T229" s="4"/>
    </row>
    <row r="230" spans="1:20" s="309" customFormat="1" x14ac:dyDescent="0.25">
      <c r="A230" s="76">
        <v>76683</v>
      </c>
      <c r="B230" s="76" t="s">
        <v>121</v>
      </c>
      <c r="C230" s="78" t="s">
        <v>44</v>
      </c>
      <c r="D230" s="326" t="s">
        <v>472</v>
      </c>
      <c r="E230" s="327">
        <f t="shared" si="3"/>
        <v>-75276</v>
      </c>
      <c r="F230" s="309">
        <v>0</v>
      </c>
      <c r="G230" s="309">
        <v>-21729</v>
      </c>
      <c r="H230" s="309">
        <v>0</v>
      </c>
      <c r="I230" s="309">
        <v>1506</v>
      </c>
      <c r="J230" s="309">
        <v>0</v>
      </c>
      <c r="K230" s="309">
        <v>11116</v>
      </c>
      <c r="L230" s="309">
        <v>0</v>
      </c>
      <c r="M230" s="309">
        <v>-14419</v>
      </c>
      <c r="N230" s="309">
        <v>0</v>
      </c>
      <c r="O230" s="309">
        <v>-36417</v>
      </c>
      <c r="P230" s="309">
        <v>0</v>
      </c>
      <c r="Q230" s="309">
        <v>-15333</v>
      </c>
      <c r="T230" s="4"/>
    </row>
    <row r="231" spans="1:20" s="309" customFormat="1" x14ac:dyDescent="0.25">
      <c r="A231" s="76">
        <v>76708</v>
      </c>
      <c r="B231" s="76" t="s">
        <v>123</v>
      </c>
      <c r="C231" s="78" t="s">
        <v>44</v>
      </c>
      <c r="D231" s="326" t="s">
        <v>472</v>
      </c>
      <c r="E231" s="327">
        <f t="shared" si="3"/>
        <v>-8279</v>
      </c>
      <c r="F231" s="309">
        <v>0</v>
      </c>
      <c r="G231" s="309">
        <v>-23144</v>
      </c>
      <c r="H231" s="309">
        <v>0</v>
      </c>
      <c r="I231" s="309">
        <v>-1468</v>
      </c>
      <c r="J231" s="309">
        <v>0</v>
      </c>
      <c r="K231" s="309">
        <v>25366</v>
      </c>
      <c r="L231" s="309">
        <v>0</v>
      </c>
      <c r="M231" s="309">
        <v>-1539</v>
      </c>
      <c r="N231" s="309">
        <v>0</v>
      </c>
      <c r="O231" s="309">
        <v>-7847</v>
      </c>
      <c r="P231" s="309">
        <v>0</v>
      </c>
      <c r="Q231" s="309">
        <v>353</v>
      </c>
      <c r="T231" s="4"/>
    </row>
    <row r="232" spans="1:20" s="309" customFormat="1" x14ac:dyDescent="0.25">
      <c r="A232" s="76">
        <v>76767</v>
      </c>
      <c r="B232" s="76" t="s">
        <v>111</v>
      </c>
      <c r="C232" s="78" t="s">
        <v>42</v>
      </c>
      <c r="D232" s="326" t="s">
        <v>472</v>
      </c>
      <c r="E232" s="327">
        <f t="shared" si="3"/>
        <v>-518685</v>
      </c>
      <c r="F232" s="309">
        <v>0</v>
      </c>
      <c r="G232" s="309">
        <v>-240136</v>
      </c>
      <c r="H232" s="309">
        <v>0</v>
      </c>
      <c r="I232" s="309">
        <v>17342</v>
      </c>
      <c r="J232" s="309">
        <v>0</v>
      </c>
      <c r="K232" s="309">
        <v>-44804</v>
      </c>
      <c r="L232" s="309">
        <v>0</v>
      </c>
      <c r="M232" s="309">
        <v>-45827</v>
      </c>
      <c r="N232" s="309">
        <v>0</v>
      </c>
      <c r="O232" s="309">
        <v>-192478</v>
      </c>
      <c r="P232" s="309">
        <v>0</v>
      </c>
      <c r="Q232" s="309">
        <v>-12782</v>
      </c>
      <c r="T232" s="4"/>
    </row>
    <row r="233" spans="1:20" s="309" customFormat="1" x14ac:dyDescent="0.25">
      <c r="A233" s="76">
        <v>76773</v>
      </c>
      <c r="B233" s="76" t="s">
        <v>115</v>
      </c>
      <c r="C233" s="78" t="s">
        <v>42</v>
      </c>
      <c r="D233" s="326" t="s">
        <v>472</v>
      </c>
      <c r="E233" s="327">
        <f t="shared" si="3"/>
        <v>-72983</v>
      </c>
      <c r="F233" s="309">
        <v>0</v>
      </c>
      <c r="G233" s="309">
        <v>-25361</v>
      </c>
      <c r="H233" s="309">
        <v>0</v>
      </c>
      <c r="I233" s="309">
        <v>-3012</v>
      </c>
      <c r="J233" s="309">
        <v>0</v>
      </c>
      <c r="K233" s="309">
        <v>-8032</v>
      </c>
      <c r="L233" s="309">
        <v>0</v>
      </c>
      <c r="M233" s="309">
        <v>-31268</v>
      </c>
      <c r="N233" s="309">
        <v>0</v>
      </c>
      <c r="O233" s="309">
        <v>8809</v>
      </c>
      <c r="P233" s="309">
        <v>0</v>
      </c>
      <c r="Q233" s="309">
        <v>-14119</v>
      </c>
      <c r="T233" s="4"/>
    </row>
    <row r="234" spans="1:20" s="309" customFormat="1" x14ac:dyDescent="0.25">
      <c r="A234" s="76">
        <v>76793</v>
      </c>
      <c r="B234" s="76" t="s">
        <v>177</v>
      </c>
      <c r="C234" s="78" t="s">
        <v>45</v>
      </c>
      <c r="D234" s="326" t="s">
        <v>472</v>
      </c>
      <c r="E234" s="327">
        <f t="shared" si="3"/>
        <v>-5682</v>
      </c>
      <c r="F234" s="309">
        <v>0</v>
      </c>
      <c r="G234" s="309">
        <v>2770</v>
      </c>
      <c r="H234" s="309">
        <v>0</v>
      </c>
      <c r="I234" s="309">
        <v>1461</v>
      </c>
      <c r="J234" s="309">
        <v>0</v>
      </c>
      <c r="K234" s="309">
        <v>-11635</v>
      </c>
      <c r="L234" s="309">
        <v>0</v>
      </c>
      <c r="M234" s="309">
        <v>-9311</v>
      </c>
      <c r="N234" s="309">
        <v>0</v>
      </c>
      <c r="O234" s="309">
        <v>4845</v>
      </c>
      <c r="P234" s="309">
        <v>0</v>
      </c>
      <c r="Q234" s="309">
        <v>6188</v>
      </c>
      <c r="T234" s="4"/>
    </row>
    <row r="235" spans="1:20" s="309" customFormat="1" x14ac:dyDescent="0.25">
      <c r="A235" s="76">
        <v>81606</v>
      </c>
      <c r="B235" s="76" t="s">
        <v>271</v>
      </c>
      <c r="C235" s="78" t="s">
        <v>59</v>
      </c>
      <c r="D235" s="326" t="s">
        <v>472</v>
      </c>
      <c r="E235" s="327">
        <f t="shared" si="3"/>
        <v>0</v>
      </c>
      <c r="F235" s="309">
        <v>0</v>
      </c>
      <c r="G235" s="309">
        <v>0</v>
      </c>
      <c r="T235" s="4"/>
    </row>
    <row r="236" spans="1:20" s="309" customFormat="1" x14ac:dyDescent="0.25">
      <c r="A236" s="76">
        <v>118416</v>
      </c>
      <c r="B236" s="76" t="s">
        <v>215</v>
      </c>
      <c r="C236" s="78" t="s">
        <v>55</v>
      </c>
      <c r="D236" s="326"/>
      <c r="E236" s="327">
        <f t="shared" si="3"/>
        <v>0</v>
      </c>
      <c r="T236" s="4"/>
    </row>
    <row r="237" spans="1:20" s="309" customFormat="1" x14ac:dyDescent="0.25">
      <c r="A237" s="78">
        <v>132723</v>
      </c>
      <c r="B237" s="78" t="s">
        <v>221</v>
      </c>
      <c r="C237" s="78" t="s">
        <v>55</v>
      </c>
      <c r="D237" s="326"/>
      <c r="E237" s="327">
        <f t="shared" si="3"/>
        <v>0</v>
      </c>
      <c r="T237" s="4"/>
    </row>
    <row r="238" spans="1:20" s="309" customFormat="1" x14ac:dyDescent="0.25">
      <c r="A238" s="76">
        <v>170000</v>
      </c>
      <c r="B238" s="76" t="s">
        <v>97</v>
      </c>
      <c r="C238" s="78" t="s">
        <v>40</v>
      </c>
      <c r="D238" s="326" t="s">
        <v>472</v>
      </c>
      <c r="E238" s="327">
        <f t="shared" si="3"/>
        <v>0</v>
      </c>
      <c r="P238" s="309">
        <v>0</v>
      </c>
      <c r="Q238" s="309">
        <v>0</v>
      </c>
      <c r="T238" s="4"/>
    </row>
    <row r="239" spans="1:20" s="309" customFormat="1" x14ac:dyDescent="0.25">
      <c r="A239" s="76">
        <v>170001</v>
      </c>
      <c r="B239" s="76" t="s">
        <v>82</v>
      </c>
      <c r="C239" s="78" t="s">
        <v>40</v>
      </c>
      <c r="D239" s="326" t="s">
        <v>472</v>
      </c>
      <c r="E239" s="327">
        <f t="shared" si="3"/>
        <v>22975</v>
      </c>
      <c r="F239" s="309">
        <v>0</v>
      </c>
      <c r="G239" s="309">
        <v>7189</v>
      </c>
      <c r="H239" s="309">
        <v>0</v>
      </c>
      <c r="I239" s="309">
        <v>1824</v>
      </c>
      <c r="J239" s="309">
        <v>0</v>
      </c>
      <c r="K239" s="309">
        <v>980</v>
      </c>
      <c r="L239" s="309">
        <v>0</v>
      </c>
      <c r="M239" s="309">
        <v>-655</v>
      </c>
      <c r="N239" s="309">
        <v>0</v>
      </c>
      <c r="O239" s="309">
        <v>12414</v>
      </c>
      <c r="P239" s="309">
        <v>0</v>
      </c>
      <c r="Q239" s="309">
        <v>1223</v>
      </c>
      <c r="T239" s="4"/>
    </row>
    <row r="240" spans="1:20" s="309" customFormat="1" x14ac:dyDescent="0.25">
      <c r="A240" s="76">
        <v>170002</v>
      </c>
      <c r="B240" s="76" t="s">
        <v>83</v>
      </c>
      <c r="C240" s="78" t="s">
        <v>40</v>
      </c>
      <c r="D240" s="326" t="s">
        <v>472</v>
      </c>
      <c r="E240" s="327">
        <f t="shared" si="3"/>
        <v>7461</v>
      </c>
      <c r="F240" s="309">
        <v>0</v>
      </c>
      <c r="G240" s="309">
        <v>537</v>
      </c>
      <c r="H240" s="309">
        <v>0</v>
      </c>
      <c r="I240" s="309">
        <v>93</v>
      </c>
      <c r="J240" s="309">
        <v>0</v>
      </c>
      <c r="K240" s="309">
        <v>1026</v>
      </c>
      <c r="L240" s="309">
        <v>0</v>
      </c>
      <c r="M240" s="309">
        <v>1056</v>
      </c>
      <c r="N240" s="309">
        <v>0</v>
      </c>
      <c r="O240" s="309">
        <v>2908</v>
      </c>
      <c r="P240" s="309">
        <v>0</v>
      </c>
      <c r="Q240" s="309">
        <v>1841</v>
      </c>
      <c r="T240" s="4"/>
    </row>
    <row r="241" spans="1:20" s="309" customFormat="1" x14ac:dyDescent="0.25">
      <c r="A241" s="76">
        <v>170003</v>
      </c>
      <c r="B241" s="76" t="s">
        <v>100</v>
      </c>
      <c r="C241" s="78" t="s">
        <v>40</v>
      </c>
      <c r="D241" s="326" t="s">
        <v>472</v>
      </c>
      <c r="E241" s="327">
        <f t="shared" si="3"/>
        <v>-299361</v>
      </c>
      <c r="F241" s="309">
        <v>0</v>
      </c>
      <c r="G241" s="309">
        <v>-49361</v>
      </c>
      <c r="H241" s="309">
        <v>0</v>
      </c>
      <c r="I241" s="309">
        <v>-4151</v>
      </c>
      <c r="J241" s="309">
        <v>0</v>
      </c>
      <c r="K241" s="309">
        <v>-58501</v>
      </c>
      <c r="L241" s="309">
        <v>0</v>
      </c>
      <c r="M241" s="309">
        <v>-71458</v>
      </c>
      <c r="N241" s="309">
        <v>0</v>
      </c>
      <c r="O241" s="309">
        <v>-115890</v>
      </c>
      <c r="T241" s="4"/>
    </row>
    <row r="242" spans="1:20" s="309" customFormat="1" x14ac:dyDescent="0.25">
      <c r="A242" s="76">
        <v>170005</v>
      </c>
      <c r="B242" s="76" t="s">
        <v>176</v>
      </c>
      <c r="C242" s="78" t="s">
        <v>45</v>
      </c>
      <c r="D242" s="326" t="s">
        <v>472</v>
      </c>
      <c r="E242" s="327">
        <f t="shared" si="3"/>
        <v>52383</v>
      </c>
      <c r="F242" s="309">
        <v>0</v>
      </c>
      <c r="G242" s="309">
        <v>2863</v>
      </c>
      <c r="H242" s="309">
        <v>0</v>
      </c>
      <c r="I242" s="309">
        <v>569</v>
      </c>
      <c r="J242" s="309">
        <v>0</v>
      </c>
      <c r="K242" s="309">
        <v>5433</v>
      </c>
      <c r="L242" s="309">
        <v>0</v>
      </c>
      <c r="M242" s="309">
        <v>11749</v>
      </c>
      <c r="N242" s="309">
        <v>0</v>
      </c>
      <c r="O242" s="309">
        <v>26097</v>
      </c>
      <c r="P242" s="309">
        <v>0</v>
      </c>
      <c r="Q242" s="309">
        <v>5672</v>
      </c>
      <c r="T242" s="4"/>
    </row>
    <row r="243" spans="1:20" s="309" customFormat="1" x14ac:dyDescent="0.25">
      <c r="A243" s="76">
        <v>170006</v>
      </c>
      <c r="B243" s="76" t="s">
        <v>207</v>
      </c>
      <c r="C243" s="78" t="s">
        <v>53</v>
      </c>
      <c r="D243" s="326"/>
      <c r="E243" s="327">
        <f t="shared" si="3"/>
        <v>0</v>
      </c>
      <c r="T243" s="4"/>
    </row>
    <row r="244" spans="1:20" s="309" customFormat="1" x14ac:dyDescent="0.25">
      <c r="A244" s="76">
        <v>170007</v>
      </c>
      <c r="B244" s="76" t="s">
        <v>236</v>
      </c>
      <c r="C244" s="78" t="s">
        <v>55</v>
      </c>
      <c r="D244" s="326"/>
      <c r="E244" s="327">
        <f t="shared" si="3"/>
        <v>0</v>
      </c>
      <c r="T244" s="4"/>
    </row>
    <row r="245" spans="1:20" s="309" customFormat="1" x14ac:dyDescent="0.25">
      <c r="A245" s="76">
        <v>170008</v>
      </c>
      <c r="B245" s="76" t="s">
        <v>237</v>
      </c>
      <c r="C245" s="78" t="s">
        <v>55</v>
      </c>
      <c r="D245" s="326"/>
      <c r="E245" s="327">
        <f t="shared" si="3"/>
        <v>0</v>
      </c>
      <c r="T245" s="4"/>
    </row>
    <row r="246" spans="1:20" s="309" customFormat="1" x14ac:dyDescent="0.25">
      <c r="A246" s="76">
        <v>170010</v>
      </c>
      <c r="B246" s="76" t="s">
        <v>178</v>
      </c>
      <c r="C246" s="78" t="s">
        <v>45</v>
      </c>
      <c r="D246" s="326" t="s">
        <v>472</v>
      </c>
      <c r="E246" s="327">
        <f t="shared" si="3"/>
        <v>-3033872</v>
      </c>
      <c r="F246" s="309">
        <v>0</v>
      </c>
      <c r="G246" s="309">
        <v>-429218</v>
      </c>
      <c r="H246" s="309">
        <v>0</v>
      </c>
      <c r="I246" s="309">
        <v>-76125</v>
      </c>
      <c r="J246" s="309">
        <v>0</v>
      </c>
      <c r="K246" s="309">
        <v>-668327</v>
      </c>
      <c r="L246" s="309">
        <v>0</v>
      </c>
      <c r="M246" s="309">
        <v>-369623</v>
      </c>
      <c r="N246" s="309">
        <v>0</v>
      </c>
      <c r="O246" s="309">
        <v>-803787</v>
      </c>
      <c r="P246" s="309">
        <v>0</v>
      </c>
      <c r="Q246" s="309">
        <v>-686792</v>
      </c>
      <c r="T246" s="4"/>
    </row>
    <row r="247" spans="1:20" s="309" customFormat="1" x14ac:dyDescent="0.25">
      <c r="A247" s="76">
        <v>170011</v>
      </c>
      <c r="B247" s="76" t="s">
        <v>228</v>
      </c>
      <c r="C247" s="78" t="s">
        <v>55</v>
      </c>
      <c r="D247" s="326" t="s">
        <v>472</v>
      </c>
      <c r="E247" s="327">
        <f t="shared" si="3"/>
        <v>0</v>
      </c>
      <c r="H247" s="309">
        <v>0</v>
      </c>
      <c r="I247" s="309">
        <v>0</v>
      </c>
      <c r="L247" s="309">
        <v>0</v>
      </c>
      <c r="M247" s="309">
        <v>0</v>
      </c>
      <c r="N247" s="309">
        <v>0</v>
      </c>
      <c r="O247" s="309">
        <v>0</v>
      </c>
      <c r="T247" s="4"/>
    </row>
    <row r="248" spans="1:20" s="309" customFormat="1" x14ac:dyDescent="0.25">
      <c r="A248" s="76">
        <v>170012</v>
      </c>
      <c r="B248" s="76" t="s">
        <v>221</v>
      </c>
      <c r="C248" s="78" t="s">
        <v>55</v>
      </c>
      <c r="D248" s="326"/>
      <c r="E248" s="327">
        <f t="shared" si="3"/>
        <v>0</v>
      </c>
      <c r="T248" s="4"/>
    </row>
    <row r="249" spans="1:20" s="309" customFormat="1" x14ac:dyDescent="0.25">
      <c r="A249" s="328">
        <v>170014</v>
      </c>
      <c r="B249" s="328" t="s">
        <v>79</v>
      </c>
      <c r="C249" s="328" t="s">
        <v>38</v>
      </c>
      <c r="D249" s="329" t="s">
        <v>472</v>
      </c>
      <c r="E249" s="327">
        <f t="shared" si="3"/>
        <v>-338131</v>
      </c>
      <c r="F249" s="309">
        <v>0</v>
      </c>
      <c r="G249" s="330">
        <v>-94693</v>
      </c>
      <c r="H249" s="330">
        <v>0</v>
      </c>
      <c r="I249" s="330">
        <v>-2408</v>
      </c>
      <c r="J249" s="330">
        <v>0</v>
      </c>
      <c r="K249" s="330">
        <v>-65256</v>
      </c>
      <c r="L249" s="330">
        <v>0</v>
      </c>
      <c r="M249" s="330">
        <v>-76715</v>
      </c>
      <c r="N249" s="330">
        <v>0</v>
      </c>
      <c r="O249" s="330">
        <v>-75443</v>
      </c>
      <c r="P249" s="330">
        <v>0</v>
      </c>
      <c r="Q249" s="330">
        <v>-23616</v>
      </c>
      <c r="T249" s="4"/>
    </row>
    <row r="250" spans="1:20" s="309" customFormat="1" x14ac:dyDescent="0.25">
      <c r="A250" s="78">
        <v>170018</v>
      </c>
      <c r="B250" s="76" t="s">
        <v>114</v>
      </c>
      <c r="C250" s="78" t="s">
        <v>42</v>
      </c>
      <c r="D250" s="326" t="s">
        <v>472</v>
      </c>
      <c r="E250" s="327">
        <f t="shared" si="3"/>
        <v>992769</v>
      </c>
      <c r="F250" s="309">
        <v>0</v>
      </c>
      <c r="G250" s="309">
        <v>270460</v>
      </c>
      <c r="H250" s="309">
        <v>0</v>
      </c>
      <c r="I250" s="309">
        <v>39964</v>
      </c>
      <c r="J250" s="309">
        <v>0</v>
      </c>
      <c r="K250" s="309">
        <v>166914</v>
      </c>
      <c r="L250" s="309">
        <v>0</v>
      </c>
      <c r="M250" s="309">
        <v>115619</v>
      </c>
      <c r="N250" s="309">
        <v>0</v>
      </c>
      <c r="O250" s="309">
        <v>255479</v>
      </c>
      <c r="P250" s="309">
        <v>0</v>
      </c>
      <c r="Q250" s="309">
        <v>144333</v>
      </c>
      <c r="T250" s="4"/>
    </row>
    <row r="251" spans="1:20" s="309" customFormat="1" x14ac:dyDescent="0.25">
      <c r="A251" s="78">
        <v>170020</v>
      </c>
      <c r="B251" s="76" t="s">
        <v>213</v>
      </c>
      <c r="C251" s="78" t="s">
        <v>55</v>
      </c>
      <c r="D251" s="326"/>
      <c r="E251" s="327">
        <f t="shared" si="3"/>
        <v>0</v>
      </c>
      <c r="T251" s="4"/>
    </row>
    <row r="252" spans="1:20" s="309" customFormat="1" x14ac:dyDescent="0.25">
      <c r="A252" s="76">
        <v>170021</v>
      </c>
      <c r="B252" s="76" t="s">
        <v>214</v>
      </c>
      <c r="C252" s="78" t="s">
        <v>55</v>
      </c>
      <c r="D252" s="326"/>
      <c r="E252" s="327">
        <f t="shared" si="3"/>
        <v>0</v>
      </c>
      <c r="T252" s="4"/>
    </row>
    <row r="253" spans="1:20" s="309" customFormat="1" x14ac:dyDescent="0.25">
      <c r="A253" s="76">
        <v>170022</v>
      </c>
      <c r="B253" s="76" t="s">
        <v>216</v>
      </c>
      <c r="C253" s="78" t="s">
        <v>55</v>
      </c>
      <c r="D253" s="326"/>
      <c r="E253" s="327">
        <f t="shared" si="3"/>
        <v>0</v>
      </c>
      <c r="T253" s="4"/>
    </row>
  </sheetData>
  <mergeCells count="7">
    <mergeCell ref="R5:S5"/>
    <mergeCell ref="F5:G5"/>
    <mergeCell ref="H5:I5"/>
    <mergeCell ref="J5:K5"/>
    <mergeCell ref="L5:M5"/>
    <mergeCell ref="N5:O5"/>
    <mergeCell ref="P5:Q5"/>
  </mergeCells>
  <pageMargins left="0.4" right="0.4" top="0.35" bottom="0.5" header="0.3" footer="0.3"/>
  <pageSetup scale="80" orientation="landscape" r:id="rId1"/>
  <headerFooter>
    <oddFooter>&amp;L&amp;"Times New Roman,Regular"&amp;10Burns &amp;&amp; Associates, Inc.&amp;C&amp;"Times New Roman,Regular"&amp;10Page &amp;P of &amp;N&amp;R&amp;"Times New Roman,Regular"&amp;10February 6,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6"/>
  <sheetViews>
    <sheetView showGridLines="0" workbookViewId="0">
      <selection activeCell="I34" sqref="I34"/>
    </sheetView>
  </sheetViews>
  <sheetFormatPr defaultColWidth="17.6640625" defaultRowHeight="13.2" x14ac:dyDescent="0.25"/>
  <cols>
    <col min="1" max="1" width="23" style="558" customWidth="1"/>
    <col min="2" max="5" width="16.77734375" style="558" customWidth="1"/>
    <col min="6" max="6" width="1.109375" style="558" customWidth="1"/>
    <col min="7" max="247" width="9.109375" style="558" customWidth="1"/>
    <col min="248" max="250" width="17.6640625" style="558"/>
    <col min="251" max="251" width="31.6640625" style="558" customWidth="1"/>
    <col min="252" max="260" width="10.6640625" style="558" customWidth="1"/>
    <col min="261" max="503" width="9.109375" style="558" customWidth="1"/>
    <col min="504" max="506" width="17.6640625" style="558"/>
    <col min="507" max="507" width="31.6640625" style="558" customWidth="1"/>
    <col min="508" max="516" width="10.6640625" style="558" customWidth="1"/>
    <col min="517" max="759" width="9.109375" style="558" customWidth="1"/>
    <col min="760" max="762" width="17.6640625" style="558"/>
    <col min="763" max="763" width="31.6640625" style="558" customWidth="1"/>
    <col min="764" max="772" width="10.6640625" style="558" customWidth="1"/>
    <col min="773" max="1015" width="9.109375" style="558" customWidth="1"/>
    <col min="1016" max="1018" width="17.6640625" style="558"/>
    <col min="1019" max="1019" width="31.6640625" style="558" customWidth="1"/>
    <col min="1020" max="1028" width="10.6640625" style="558" customWidth="1"/>
    <col min="1029" max="1271" width="9.109375" style="558" customWidth="1"/>
    <col min="1272" max="1274" width="17.6640625" style="558"/>
    <col min="1275" max="1275" width="31.6640625" style="558" customWidth="1"/>
    <col min="1276" max="1284" width="10.6640625" style="558" customWidth="1"/>
    <col min="1285" max="1527" width="9.109375" style="558" customWidth="1"/>
    <col min="1528" max="1530" width="17.6640625" style="558"/>
    <col min="1531" max="1531" width="31.6640625" style="558" customWidth="1"/>
    <col min="1532" max="1540" width="10.6640625" style="558" customWidth="1"/>
    <col min="1541" max="1783" width="9.109375" style="558" customWidth="1"/>
    <col min="1784" max="1786" width="17.6640625" style="558"/>
    <col min="1787" max="1787" width="31.6640625" style="558" customWidth="1"/>
    <col min="1788" max="1796" width="10.6640625" style="558" customWidth="1"/>
    <col min="1797" max="2039" width="9.109375" style="558" customWidth="1"/>
    <col min="2040" max="2042" width="17.6640625" style="558"/>
    <col min="2043" max="2043" width="31.6640625" style="558" customWidth="1"/>
    <col min="2044" max="2052" width="10.6640625" style="558" customWidth="1"/>
    <col min="2053" max="2295" width="9.109375" style="558" customWidth="1"/>
    <col min="2296" max="2298" width="17.6640625" style="558"/>
    <col min="2299" max="2299" width="31.6640625" style="558" customWidth="1"/>
    <col min="2300" max="2308" width="10.6640625" style="558" customWidth="1"/>
    <col min="2309" max="2551" width="9.109375" style="558" customWidth="1"/>
    <col min="2552" max="2554" width="17.6640625" style="558"/>
    <col min="2555" max="2555" width="31.6640625" style="558" customWidth="1"/>
    <col min="2556" max="2564" width="10.6640625" style="558" customWidth="1"/>
    <col min="2565" max="2807" width="9.109375" style="558" customWidth="1"/>
    <col min="2808" max="2810" width="17.6640625" style="558"/>
    <col min="2811" max="2811" width="31.6640625" style="558" customWidth="1"/>
    <col min="2812" max="2820" width="10.6640625" style="558" customWidth="1"/>
    <col min="2821" max="3063" width="9.109375" style="558" customWidth="1"/>
    <col min="3064" max="3066" width="17.6640625" style="558"/>
    <col min="3067" max="3067" width="31.6640625" style="558" customWidth="1"/>
    <col min="3068" max="3076" width="10.6640625" style="558" customWidth="1"/>
    <col min="3077" max="3319" width="9.109375" style="558" customWidth="1"/>
    <col min="3320" max="3322" width="17.6640625" style="558"/>
    <col min="3323" max="3323" width="31.6640625" style="558" customWidth="1"/>
    <col min="3324" max="3332" width="10.6640625" style="558" customWidth="1"/>
    <col min="3333" max="3575" width="9.109375" style="558" customWidth="1"/>
    <col min="3576" max="3578" width="17.6640625" style="558"/>
    <col min="3579" max="3579" width="31.6640625" style="558" customWidth="1"/>
    <col min="3580" max="3588" width="10.6640625" style="558" customWidth="1"/>
    <col min="3589" max="3831" width="9.109375" style="558" customWidth="1"/>
    <col min="3832" max="3834" width="17.6640625" style="558"/>
    <col min="3835" max="3835" width="31.6640625" style="558" customWidth="1"/>
    <col min="3836" max="3844" width="10.6640625" style="558" customWidth="1"/>
    <col min="3845" max="4087" width="9.109375" style="558" customWidth="1"/>
    <col min="4088" max="4090" width="17.6640625" style="558"/>
    <col min="4091" max="4091" width="31.6640625" style="558" customWidth="1"/>
    <col min="4092" max="4100" width="10.6640625" style="558" customWidth="1"/>
    <col min="4101" max="4343" width="9.109375" style="558" customWidth="1"/>
    <col min="4344" max="4346" width="17.6640625" style="558"/>
    <col min="4347" max="4347" width="31.6640625" style="558" customWidth="1"/>
    <col min="4348" max="4356" width="10.6640625" style="558" customWidth="1"/>
    <col min="4357" max="4599" width="9.109375" style="558" customWidth="1"/>
    <col min="4600" max="4602" width="17.6640625" style="558"/>
    <col min="4603" max="4603" width="31.6640625" style="558" customWidth="1"/>
    <col min="4604" max="4612" width="10.6640625" style="558" customWidth="1"/>
    <col min="4613" max="4855" width="9.109375" style="558" customWidth="1"/>
    <col min="4856" max="4858" width="17.6640625" style="558"/>
    <col min="4859" max="4859" width="31.6640625" style="558" customWidth="1"/>
    <col min="4860" max="4868" width="10.6640625" style="558" customWidth="1"/>
    <col min="4869" max="5111" width="9.109375" style="558" customWidth="1"/>
    <col min="5112" max="5114" width="17.6640625" style="558"/>
    <col min="5115" max="5115" width="31.6640625" style="558" customWidth="1"/>
    <col min="5116" max="5124" width="10.6640625" style="558" customWidth="1"/>
    <col min="5125" max="5367" width="9.109375" style="558" customWidth="1"/>
    <col min="5368" max="5370" width="17.6640625" style="558"/>
    <col min="5371" max="5371" width="31.6640625" style="558" customWidth="1"/>
    <col min="5372" max="5380" width="10.6640625" style="558" customWidth="1"/>
    <col min="5381" max="5623" width="9.109375" style="558" customWidth="1"/>
    <col min="5624" max="5626" width="17.6640625" style="558"/>
    <col min="5627" max="5627" width="31.6640625" style="558" customWidth="1"/>
    <col min="5628" max="5636" width="10.6640625" style="558" customWidth="1"/>
    <col min="5637" max="5879" width="9.109375" style="558" customWidth="1"/>
    <col min="5880" max="5882" width="17.6640625" style="558"/>
    <col min="5883" max="5883" width="31.6640625" style="558" customWidth="1"/>
    <col min="5884" max="5892" width="10.6640625" style="558" customWidth="1"/>
    <col min="5893" max="6135" width="9.109375" style="558" customWidth="1"/>
    <col min="6136" max="6138" width="17.6640625" style="558"/>
    <col min="6139" max="6139" width="31.6640625" style="558" customWidth="1"/>
    <col min="6140" max="6148" width="10.6640625" style="558" customWidth="1"/>
    <col min="6149" max="6391" width="9.109375" style="558" customWidth="1"/>
    <col min="6392" max="6394" width="17.6640625" style="558"/>
    <col min="6395" max="6395" width="31.6640625" style="558" customWidth="1"/>
    <col min="6396" max="6404" width="10.6640625" style="558" customWidth="1"/>
    <col min="6405" max="6647" width="9.109375" style="558" customWidth="1"/>
    <col min="6648" max="6650" width="17.6640625" style="558"/>
    <col min="6651" max="6651" width="31.6640625" style="558" customWidth="1"/>
    <col min="6652" max="6660" width="10.6640625" style="558" customWidth="1"/>
    <col min="6661" max="6903" width="9.109375" style="558" customWidth="1"/>
    <col min="6904" max="6906" width="17.6640625" style="558"/>
    <col min="6907" max="6907" width="31.6640625" style="558" customWidth="1"/>
    <col min="6908" max="6916" width="10.6640625" style="558" customWidth="1"/>
    <col min="6917" max="7159" width="9.109375" style="558" customWidth="1"/>
    <col min="7160" max="7162" width="17.6640625" style="558"/>
    <col min="7163" max="7163" width="31.6640625" style="558" customWidth="1"/>
    <col min="7164" max="7172" width="10.6640625" style="558" customWidth="1"/>
    <col min="7173" max="7415" width="9.109375" style="558" customWidth="1"/>
    <col min="7416" max="7418" width="17.6640625" style="558"/>
    <col min="7419" max="7419" width="31.6640625" style="558" customWidth="1"/>
    <col min="7420" max="7428" width="10.6640625" style="558" customWidth="1"/>
    <col min="7429" max="7671" width="9.109375" style="558" customWidth="1"/>
    <col min="7672" max="7674" width="17.6640625" style="558"/>
    <col min="7675" max="7675" width="31.6640625" style="558" customWidth="1"/>
    <col min="7676" max="7684" width="10.6640625" style="558" customWidth="1"/>
    <col min="7685" max="7927" width="9.109375" style="558" customWidth="1"/>
    <col min="7928" max="7930" width="17.6640625" style="558"/>
    <col min="7931" max="7931" width="31.6640625" style="558" customWidth="1"/>
    <col min="7932" max="7940" width="10.6640625" style="558" customWidth="1"/>
    <col min="7941" max="8183" width="9.109375" style="558" customWidth="1"/>
    <col min="8184" max="8186" width="17.6640625" style="558"/>
    <col min="8187" max="8187" width="31.6640625" style="558" customWidth="1"/>
    <col min="8188" max="8196" width="10.6640625" style="558" customWidth="1"/>
    <col min="8197" max="8439" width="9.109375" style="558" customWidth="1"/>
    <col min="8440" max="8442" width="17.6640625" style="558"/>
    <col min="8443" max="8443" width="31.6640625" style="558" customWidth="1"/>
    <col min="8444" max="8452" width="10.6640625" style="558" customWidth="1"/>
    <col min="8453" max="8695" width="9.109375" style="558" customWidth="1"/>
    <col min="8696" max="8698" width="17.6640625" style="558"/>
    <col min="8699" max="8699" width="31.6640625" style="558" customWidth="1"/>
    <col min="8700" max="8708" width="10.6640625" style="558" customWidth="1"/>
    <col min="8709" max="8951" width="9.109375" style="558" customWidth="1"/>
    <col min="8952" max="8954" width="17.6640625" style="558"/>
    <col min="8955" max="8955" width="31.6640625" style="558" customWidth="1"/>
    <col min="8956" max="8964" width="10.6640625" style="558" customWidth="1"/>
    <col min="8965" max="9207" width="9.109375" style="558" customWidth="1"/>
    <col min="9208" max="9210" width="17.6640625" style="558"/>
    <col min="9211" max="9211" width="31.6640625" style="558" customWidth="1"/>
    <col min="9212" max="9220" width="10.6640625" style="558" customWidth="1"/>
    <col min="9221" max="9463" width="9.109375" style="558" customWidth="1"/>
    <col min="9464" max="9466" width="17.6640625" style="558"/>
    <col min="9467" max="9467" width="31.6640625" style="558" customWidth="1"/>
    <col min="9468" max="9476" width="10.6640625" style="558" customWidth="1"/>
    <col min="9477" max="9719" width="9.109375" style="558" customWidth="1"/>
    <col min="9720" max="9722" width="17.6640625" style="558"/>
    <col min="9723" max="9723" width="31.6640625" style="558" customWidth="1"/>
    <col min="9724" max="9732" width="10.6640625" style="558" customWidth="1"/>
    <col min="9733" max="9975" width="9.109375" style="558" customWidth="1"/>
    <col min="9976" max="9978" width="17.6640625" style="558"/>
    <col min="9979" max="9979" width="31.6640625" style="558" customWidth="1"/>
    <col min="9980" max="9988" width="10.6640625" style="558" customWidth="1"/>
    <col min="9989" max="10231" width="9.109375" style="558" customWidth="1"/>
    <col min="10232" max="10234" width="17.6640625" style="558"/>
    <col min="10235" max="10235" width="31.6640625" style="558" customWidth="1"/>
    <col min="10236" max="10244" width="10.6640625" style="558" customWidth="1"/>
    <col min="10245" max="10487" width="9.109375" style="558" customWidth="1"/>
    <col min="10488" max="10490" width="17.6640625" style="558"/>
    <col min="10491" max="10491" width="31.6640625" style="558" customWidth="1"/>
    <col min="10492" max="10500" width="10.6640625" style="558" customWidth="1"/>
    <col min="10501" max="10743" width="9.109375" style="558" customWidth="1"/>
    <col min="10744" max="10746" width="17.6640625" style="558"/>
    <col min="10747" max="10747" width="31.6640625" style="558" customWidth="1"/>
    <col min="10748" max="10756" width="10.6640625" style="558" customWidth="1"/>
    <col min="10757" max="10999" width="9.109375" style="558" customWidth="1"/>
    <col min="11000" max="11002" width="17.6640625" style="558"/>
    <col min="11003" max="11003" width="31.6640625" style="558" customWidth="1"/>
    <col min="11004" max="11012" width="10.6640625" style="558" customWidth="1"/>
    <col min="11013" max="11255" width="9.109375" style="558" customWidth="1"/>
    <col min="11256" max="11258" width="17.6640625" style="558"/>
    <col min="11259" max="11259" width="31.6640625" style="558" customWidth="1"/>
    <col min="11260" max="11268" width="10.6640625" style="558" customWidth="1"/>
    <col min="11269" max="11511" width="9.109375" style="558" customWidth="1"/>
    <col min="11512" max="11514" width="17.6640625" style="558"/>
    <col min="11515" max="11515" width="31.6640625" style="558" customWidth="1"/>
    <col min="11516" max="11524" width="10.6640625" style="558" customWidth="1"/>
    <col min="11525" max="11767" width="9.109375" style="558" customWidth="1"/>
    <col min="11768" max="11770" width="17.6640625" style="558"/>
    <col min="11771" max="11771" width="31.6640625" style="558" customWidth="1"/>
    <col min="11772" max="11780" width="10.6640625" style="558" customWidth="1"/>
    <col min="11781" max="12023" width="9.109375" style="558" customWidth="1"/>
    <col min="12024" max="12026" width="17.6640625" style="558"/>
    <col min="12027" max="12027" width="31.6640625" style="558" customWidth="1"/>
    <col min="12028" max="12036" width="10.6640625" style="558" customWidth="1"/>
    <col min="12037" max="12279" width="9.109375" style="558" customWidth="1"/>
    <col min="12280" max="12282" width="17.6640625" style="558"/>
    <col min="12283" max="12283" width="31.6640625" style="558" customWidth="1"/>
    <col min="12284" max="12292" width="10.6640625" style="558" customWidth="1"/>
    <col min="12293" max="12535" width="9.109375" style="558" customWidth="1"/>
    <col min="12536" max="12538" width="17.6640625" style="558"/>
    <col min="12539" max="12539" width="31.6640625" style="558" customWidth="1"/>
    <col min="12540" max="12548" width="10.6640625" style="558" customWidth="1"/>
    <col min="12549" max="12791" width="9.109375" style="558" customWidth="1"/>
    <col min="12792" max="12794" width="17.6640625" style="558"/>
    <col min="12795" max="12795" width="31.6640625" style="558" customWidth="1"/>
    <col min="12796" max="12804" width="10.6640625" style="558" customWidth="1"/>
    <col min="12805" max="13047" width="9.109375" style="558" customWidth="1"/>
    <col min="13048" max="13050" width="17.6640625" style="558"/>
    <col min="13051" max="13051" width="31.6640625" style="558" customWidth="1"/>
    <col min="13052" max="13060" width="10.6640625" style="558" customWidth="1"/>
    <col min="13061" max="13303" width="9.109375" style="558" customWidth="1"/>
    <col min="13304" max="13306" width="17.6640625" style="558"/>
    <col min="13307" max="13307" width="31.6640625" style="558" customWidth="1"/>
    <col min="13308" max="13316" width="10.6640625" style="558" customWidth="1"/>
    <col min="13317" max="13559" width="9.109375" style="558" customWidth="1"/>
    <col min="13560" max="13562" width="17.6640625" style="558"/>
    <col min="13563" max="13563" width="31.6640625" style="558" customWidth="1"/>
    <col min="13564" max="13572" width="10.6640625" style="558" customWidth="1"/>
    <col min="13573" max="13815" width="9.109375" style="558" customWidth="1"/>
    <col min="13816" max="13818" width="17.6640625" style="558"/>
    <col min="13819" max="13819" width="31.6640625" style="558" customWidth="1"/>
    <col min="13820" max="13828" width="10.6640625" style="558" customWidth="1"/>
    <col min="13829" max="14071" width="9.109375" style="558" customWidth="1"/>
    <col min="14072" max="14074" width="17.6640625" style="558"/>
    <col min="14075" max="14075" width="31.6640625" style="558" customWidth="1"/>
    <col min="14076" max="14084" width="10.6640625" style="558" customWidth="1"/>
    <col min="14085" max="14327" width="9.109375" style="558" customWidth="1"/>
    <col min="14328" max="14330" width="17.6640625" style="558"/>
    <col min="14331" max="14331" width="31.6640625" style="558" customWidth="1"/>
    <col min="14332" max="14340" width="10.6640625" style="558" customWidth="1"/>
    <col min="14341" max="14583" width="9.109375" style="558" customWidth="1"/>
    <col min="14584" max="14586" width="17.6640625" style="558"/>
    <col min="14587" max="14587" width="31.6640625" style="558" customWidth="1"/>
    <col min="14588" max="14596" width="10.6640625" style="558" customWidth="1"/>
    <col min="14597" max="14839" width="9.109375" style="558" customWidth="1"/>
    <col min="14840" max="14842" width="17.6640625" style="558"/>
    <col min="14843" max="14843" width="31.6640625" style="558" customWidth="1"/>
    <col min="14844" max="14852" width="10.6640625" style="558" customWidth="1"/>
    <col min="14853" max="15095" width="9.109375" style="558" customWidth="1"/>
    <col min="15096" max="15098" width="17.6640625" style="558"/>
    <col min="15099" max="15099" width="31.6640625" style="558" customWidth="1"/>
    <col min="15100" max="15108" width="10.6640625" style="558" customWidth="1"/>
    <col min="15109" max="15351" width="9.109375" style="558" customWidth="1"/>
    <col min="15352" max="15354" width="17.6640625" style="558"/>
    <col min="15355" max="15355" width="31.6640625" style="558" customWidth="1"/>
    <col min="15356" max="15364" width="10.6640625" style="558" customWidth="1"/>
    <col min="15365" max="15607" width="9.109375" style="558" customWidth="1"/>
    <col min="15608" max="15610" width="17.6640625" style="558"/>
    <col min="15611" max="15611" width="31.6640625" style="558" customWidth="1"/>
    <col min="15612" max="15620" width="10.6640625" style="558" customWidth="1"/>
    <col min="15621" max="15863" width="9.109375" style="558" customWidth="1"/>
    <col min="15864" max="15866" width="17.6640625" style="558"/>
    <col min="15867" max="15867" width="31.6640625" style="558" customWidth="1"/>
    <col min="15868" max="15876" width="10.6640625" style="558" customWidth="1"/>
    <col min="15877" max="16119" width="9.109375" style="558" customWidth="1"/>
    <col min="16120" max="16122" width="17.6640625" style="558"/>
    <col min="16123" max="16123" width="31.6640625" style="558" customWidth="1"/>
    <col min="16124" max="16132" width="10.6640625" style="558" customWidth="1"/>
    <col min="16133" max="16384" width="9.109375" style="558" customWidth="1"/>
  </cols>
  <sheetData>
    <row r="1" spans="1:6" s="547" customFormat="1" ht="12.75" customHeight="1" x14ac:dyDescent="0.3">
      <c r="A1" s="546" t="s">
        <v>521</v>
      </c>
      <c r="B1" s="546"/>
      <c r="C1" s="546"/>
      <c r="D1" s="546"/>
      <c r="E1" s="546"/>
      <c r="F1" s="546"/>
    </row>
    <row r="2" spans="1:6" s="547" customFormat="1" ht="12.75" customHeight="1" x14ac:dyDescent="0.3">
      <c r="A2" s="546" t="s">
        <v>503</v>
      </c>
      <c r="B2" s="546"/>
      <c r="C2" s="546"/>
      <c r="D2" s="546"/>
      <c r="E2" s="546"/>
      <c r="F2" s="546"/>
    </row>
    <row r="3" spans="1:6" s="547" customFormat="1" ht="4.5" customHeight="1" x14ac:dyDescent="0.3">
      <c r="A3" s="548"/>
      <c r="B3" s="548"/>
      <c r="C3" s="548"/>
      <c r="D3" s="548"/>
      <c r="E3" s="548"/>
      <c r="F3" s="549"/>
    </row>
    <row r="4" spans="1:6" ht="13.05" customHeight="1" x14ac:dyDescent="0.25"/>
    <row r="5" spans="1:6" ht="13.05" customHeight="1" x14ac:dyDescent="0.25"/>
    <row r="6" spans="1:6" ht="13.05" customHeight="1" x14ac:dyDescent="0.25"/>
    <row r="7" spans="1:6" ht="13.05" customHeight="1" x14ac:dyDescent="0.25"/>
    <row r="8" spans="1:6" ht="13.05" customHeight="1" x14ac:dyDescent="0.25"/>
    <row r="9" spans="1:6" ht="13.05" customHeight="1" x14ac:dyDescent="0.25"/>
    <row r="10" spans="1:6" ht="13.05" customHeight="1" x14ac:dyDescent="0.25"/>
    <row r="11" spans="1:6" ht="13.05" customHeight="1" x14ac:dyDescent="0.25"/>
    <row r="12" spans="1:6" ht="13.05" customHeight="1" x14ac:dyDescent="0.25"/>
    <row r="13" spans="1:6" ht="13.05" customHeight="1" x14ac:dyDescent="0.25"/>
    <row r="14" spans="1:6" ht="13.05" customHeight="1" x14ac:dyDescent="0.25"/>
    <row r="15" spans="1:6" ht="13.05" customHeight="1" x14ac:dyDescent="0.25"/>
    <row r="16" spans="1:6" ht="13.05" customHeight="1" x14ac:dyDescent="0.25"/>
    <row r="18" spans="1:6" s="554" customFormat="1" ht="12" x14ac:dyDescent="0.25">
      <c r="A18" s="550" t="s">
        <v>505</v>
      </c>
      <c r="B18" s="551" t="s">
        <v>432</v>
      </c>
      <c r="C18" s="552" t="s">
        <v>433</v>
      </c>
      <c r="D18" s="552" t="s">
        <v>448</v>
      </c>
      <c r="E18" s="552" t="s">
        <v>458</v>
      </c>
      <c r="F18" s="553"/>
    </row>
    <row r="19" spans="1:6" s="554" customFormat="1" ht="12.75" customHeight="1" x14ac:dyDescent="0.25">
      <c r="A19" s="555" t="s">
        <v>511</v>
      </c>
      <c r="B19" s="556">
        <f>Compiled!Y11</f>
        <v>0.52836573700518497</v>
      </c>
      <c r="C19" s="556">
        <f>Compiled!Y12</f>
        <v>0.23584580792397319</v>
      </c>
      <c r="D19" s="556">
        <f>Compiled!Y13</f>
        <v>0.11276343996373467</v>
      </c>
      <c r="E19" s="556">
        <f>Compiled!Y14</f>
        <v>0.12302501510710731</v>
      </c>
      <c r="F19" s="557"/>
    </row>
    <row r="20" spans="1:6" s="554" customFormat="1" ht="12.75" customHeight="1" x14ac:dyDescent="0.25">
      <c r="A20" s="555" t="s">
        <v>512</v>
      </c>
      <c r="B20" s="556">
        <f>Compiled!Y32</f>
        <v>0.55638755988797406</v>
      </c>
      <c r="C20" s="556">
        <f>Compiled!Y33</f>
        <v>0.19704777699990619</v>
      </c>
      <c r="D20" s="556">
        <f>Compiled!Y34</f>
        <v>0.11218081354166502</v>
      </c>
      <c r="E20" s="556">
        <f>Compiled!Y35</f>
        <v>0.13438384957045449</v>
      </c>
      <c r="F20" s="557"/>
    </row>
    <row r="21" spans="1:6" s="554" customFormat="1" ht="12.75" customHeight="1" x14ac:dyDescent="0.25">
      <c r="A21" s="555" t="s">
        <v>513</v>
      </c>
      <c r="B21" s="556">
        <f>Compiled!Y36</f>
        <v>0.48668159682964424</v>
      </c>
      <c r="C21" s="556">
        <f>Compiled!Y37</f>
        <v>0.26817342770947245</v>
      </c>
      <c r="D21" s="556">
        <f>Compiled!Y38</f>
        <v>5.7783025548508352E-2</v>
      </c>
      <c r="E21" s="556">
        <f>Compiled!Y39</f>
        <v>0.18736194991237495</v>
      </c>
      <c r="F21" s="557"/>
    </row>
    <row r="22" spans="1:6" s="554" customFormat="1" ht="12.75" customHeight="1" x14ac:dyDescent="0.25">
      <c r="A22" s="555" t="s">
        <v>514</v>
      </c>
      <c r="B22" s="556">
        <f>Compiled!Y40</f>
        <v>0.4404434773067179</v>
      </c>
      <c r="C22" s="556">
        <f>Compiled!Y41</f>
        <v>0.50933526672793983</v>
      </c>
      <c r="D22" s="556">
        <f>Compiled!Y42</f>
        <v>1.8590823641170321E-2</v>
      </c>
      <c r="E22" s="556">
        <f>Compiled!Y43</f>
        <v>3.1630432324172141E-2</v>
      </c>
      <c r="F22" s="557"/>
    </row>
    <row r="23" spans="1:6" s="554" customFormat="1" ht="12.75" customHeight="1" x14ac:dyDescent="0.25">
      <c r="A23" s="555" t="s">
        <v>515</v>
      </c>
      <c r="B23" s="556">
        <f>Compiled!Y44</f>
        <v>0.42497041553037168</v>
      </c>
      <c r="C23" s="556">
        <f>Compiled!Y45</f>
        <v>0.34634408961467023</v>
      </c>
      <c r="D23" s="556">
        <f>Compiled!Y46</f>
        <v>8.9117606980927397E-2</v>
      </c>
      <c r="E23" s="556">
        <f>Compiled!Y47</f>
        <v>0.13956788787403082</v>
      </c>
      <c r="F23" s="557"/>
    </row>
    <row r="24" spans="1:6" s="554" customFormat="1" ht="12.75" customHeight="1" x14ac:dyDescent="0.25">
      <c r="A24" s="555" t="s">
        <v>516</v>
      </c>
      <c r="B24" s="556">
        <f>Compiled!Y48</f>
        <v>0.52646186731962041</v>
      </c>
      <c r="C24" s="556">
        <f>Compiled!Y49</f>
        <v>0.23335110576565146</v>
      </c>
      <c r="D24" s="556">
        <f>Compiled!Y50</f>
        <v>0.14089650476311016</v>
      </c>
      <c r="E24" s="556">
        <f>Compiled!Y51</f>
        <v>9.9290522151617724E-2</v>
      </c>
      <c r="F24" s="557"/>
    </row>
    <row r="25" spans="1:6" s="554" customFormat="1" ht="12.75" customHeight="1" x14ac:dyDescent="0.25">
      <c r="A25" s="555" t="s">
        <v>517</v>
      </c>
      <c r="B25" s="556">
        <f>Compiled!Y52</f>
        <v>0.30992386142414718</v>
      </c>
      <c r="C25" s="556">
        <f>Compiled!Y53</f>
        <v>0.50564693673730932</v>
      </c>
      <c r="D25" s="556">
        <f>Compiled!Y54</f>
        <v>7.2122141507342349E-2</v>
      </c>
      <c r="E25" s="556">
        <f>Compiled!Y55</f>
        <v>0.11230706033120089</v>
      </c>
      <c r="F25" s="557"/>
    </row>
    <row r="26" spans="1:6" s="554" customFormat="1" ht="12.75" customHeight="1" x14ac:dyDescent="0.25">
      <c r="A26" s="555" t="s">
        <v>518</v>
      </c>
      <c r="B26" s="556">
        <f>Compiled!Y56</f>
        <v>8.857753543505141E-2</v>
      </c>
      <c r="C26" s="556">
        <f>Compiled!Y57</f>
        <v>0.16770807440239133</v>
      </c>
      <c r="D26" s="556">
        <f>Compiled!Y58</f>
        <v>0.15364506582042681</v>
      </c>
      <c r="E26" s="556">
        <f>Compiled!Y59</f>
        <v>0.59006932434213044</v>
      </c>
      <c r="F26" s="557"/>
    </row>
    <row r="27" spans="1:6" s="554" customFormat="1" ht="12.75" customHeight="1" x14ac:dyDescent="0.25">
      <c r="A27" s="555" t="s">
        <v>519</v>
      </c>
      <c r="B27" s="556">
        <f>Compiled!Y60</f>
        <v>0.95837061452738337</v>
      </c>
      <c r="C27" s="556">
        <f>Compiled!Y61</f>
        <v>4.1629385472616472E-2</v>
      </c>
      <c r="D27" s="556">
        <f>Compiled!Y62</f>
        <v>0</v>
      </c>
      <c r="E27" s="556">
        <f>Compiled!Y63</f>
        <v>0</v>
      </c>
      <c r="F27" s="557"/>
    </row>
    <row r="28" spans="1:6" s="554" customFormat="1" ht="12.75" customHeight="1" x14ac:dyDescent="0.25">
      <c r="A28" s="555" t="s">
        <v>520</v>
      </c>
      <c r="B28" s="556">
        <f>Compiled!Y64</f>
        <v>0.67787251579417374</v>
      </c>
      <c r="C28" s="556">
        <f>Compiled!Y65</f>
        <v>0.20436564432295229</v>
      </c>
      <c r="D28" s="556">
        <f>Compiled!Y66</f>
        <v>0.11776183988287388</v>
      </c>
      <c r="E28" s="556">
        <f>Compiled!Y67</f>
        <v>0</v>
      </c>
      <c r="F28" s="557"/>
    </row>
    <row r="29" spans="1:6" ht="10.199999999999999" customHeight="1" x14ac:dyDescent="0.25"/>
    <row r="30" spans="1:6" s="547" customFormat="1" ht="12.75" customHeight="1" x14ac:dyDescent="0.3">
      <c r="A30" s="546" t="s">
        <v>522</v>
      </c>
      <c r="B30" s="546"/>
      <c r="C30" s="546"/>
      <c r="D30" s="546"/>
      <c r="E30" s="546"/>
      <c r="F30" s="546"/>
    </row>
    <row r="31" spans="1:6" s="547" customFormat="1" ht="4.5" customHeight="1" x14ac:dyDescent="0.3">
      <c r="A31" s="548"/>
      <c r="B31" s="548"/>
      <c r="C31" s="548"/>
      <c r="D31" s="548"/>
      <c r="E31" s="548"/>
      <c r="F31" s="549"/>
    </row>
    <row r="32" spans="1:6" ht="13.05" customHeight="1" x14ac:dyDescent="0.25"/>
    <row r="33" spans="1:6" ht="13.05" customHeight="1" x14ac:dyDescent="0.25"/>
    <row r="34" spans="1:6" ht="13.05" customHeight="1" x14ac:dyDescent="0.25"/>
    <row r="35" spans="1:6" ht="13.05" customHeight="1" x14ac:dyDescent="0.25"/>
    <row r="36" spans="1:6" ht="13.05" customHeight="1" x14ac:dyDescent="0.25"/>
    <row r="37" spans="1:6" ht="13.05" customHeight="1" x14ac:dyDescent="0.25"/>
    <row r="38" spans="1:6" ht="13.05" customHeight="1" x14ac:dyDescent="0.25"/>
    <row r="39" spans="1:6" ht="13.05" customHeight="1" x14ac:dyDescent="0.25"/>
    <row r="40" spans="1:6" ht="13.05" customHeight="1" x14ac:dyDescent="0.25"/>
    <row r="41" spans="1:6" ht="13.05" customHeight="1" x14ac:dyDescent="0.25"/>
    <row r="42" spans="1:6" ht="13.05" customHeight="1" x14ac:dyDescent="0.25"/>
    <row r="43" spans="1:6" ht="13.05" customHeight="1" x14ac:dyDescent="0.25"/>
    <row r="44" spans="1:6" ht="13.05" customHeight="1" x14ac:dyDescent="0.25"/>
    <row r="46" spans="1:6" s="554" customFormat="1" ht="12" x14ac:dyDescent="0.25">
      <c r="A46" s="550" t="s">
        <v>505</v>
      </c>
      <c r="B46" s="551" t="s">
        <v>432</v>
      </c>
      <c r="C46" s="552" t="s">
        <v>433</v>
      </c>
      <c r="D46" s="552" t="s">
        <v>448</v>
      </c>
      <c r="E46" s="552" t="s">
        <v>458</v>
      </c>
      <c r="F46" s="553"/>
    </row>
    <row r="47" spans="1:6" s="554" customFormat="1" ht="12.75" customHeight="1" x14ac:dyDescent="0.25">
      <c r="A47" s="555" t="s">
        <v>523</v>
      </c>
      <c r="B47" s="556">
        <f>Compiled!AG11</f>
        <v>0.49686083250789809</v>
      </c>
      <c r="C47" s="556">
        <f>Compiled!AG12</f>
        <v>0.2611414305026058</v>
      </c>
      <c r="D47" s="556">
        <f>Compiled!AG13</f>
        <v>0.10634377311919734</v>
      </c>
      <c r="E47" s="556">
        <f>Compiled!AG14</f>
        <v>0.13565396387030026</v>
      </c>
      <c r="F47" s="557"/>
    </row>
    <row r="48" spans="1:6" s="554" customFormat="1" ht="12.75" customHeight="1" x14ac:dyDescent="0.25">
      <c r="A48" s="555" t="s">
        <v>524</v>
      </c>
      <c r="B48" s="556">
        <f>Compiled!AG32</f>
        <v>0.51896670796209488</v>
      </c>
      <c r="C48" s="556">
        <f>Compiled!AG33</f>
        <v>0.22802601269127434</v>
      </c>
      <c r="D48" s="556">
        <f>Compiled!AG34</f>
        <v>0.10432177784820304</v>
      </c>
      <c r="E48" s="556">
        <f>Compiled!AG35</f>
        <v>0.14868550149842769</v>
      </c>
      <c r="F48" s="557"/>
    </row>
    <row r="49" spans="1:6" s="554" customFormat="1" ht="12.75" customHeight="1" x14ac:dyDescent="0.25">
      <c r="A49" s="555" t="s">
        <v>525</v>
      </c>
      <c r="B49" s="556">
        <f>Compiled!AG36</f>
        <v>0.3983762109212895</v>
      </c>
      <c r="C49" s="556">
        <f>Compiled!AG37</f>
        <v>0.30120400667790947</v>
      </c>
      <c r="D49" s="556">
        <f>Compiled!AG38</f>
        <v>7.0646421850651453E-2</v>
      </c>
      <c r="E49" s="556">
        <f>Compiled!AG39</f>
        <v>0.22977336055014957</v>
      </c>
      <c r="F49" s="557"/>
    </row>
    <row r="50" spans="1:6" s="554" customFormat="1" ht="12.75" customHeight="1" x14ac:dyDescent="0.25">
      <c r="A50" s="555" t="s">
        <v>526</v>
      </c>
      <c r="B50" s="556">
        <f>Compiled!AG40</f>
        <v>0.38711045143010198</v>
      </c>
      <c r="C50" s="556">
        <f>Compiled!AG41</f>
        <v>0.53816985022312014</v>
      </c>
      <c r="D50" s="556">
        <f>Compiled!AG42</f>
        <v>3.6032312961175185E-2</v>
      </c>
      <c r="E50" s="556">
        <f>Compiled!AG43</f>
        <v>3.8687385385602499E-2</v>
      </c>
      <c r="F50" s="557"/>
    </row>
    <row r="51" spans="1:6" s="554" customFormat="1" ht="12.75" customHeight="1" x14ac:dyDescent="0.25">
      <c r="A51" s="555" t="s">
        <v>527</v>
      </c>
      <c r="B51" s="556">
        <f>Compiled!AG44</f>
        <v>0.3875388298158649</v>
      </c>
      <c r="C51" s="556">
        <f>Compiled!AG45</f>
        <v>0.41558227753249555</v>
      </c>
      <c r="D51" s="556">
        <f>Compiled!AG46</f>
        <v>5.522903927532985E-2</v>
      </c>
      <c r="E51" s="556">
        <f>Compiled!AG47</f>
        <v>0.14164985337630973</v>
      </c>
      <c r="F51" s="557"/>
    </row>
    <row r="52" spans="1:6" s="554" customFormat="1" ht="12.75" customHeight="1" x14ac:dyDescent="0.25">
      <c r="A52" s="555" t="s">
        <v>528</v>
      </c>
      <c r="B52" s="556">
        <f>Compiled!AG48</f>
        <v>0.48233627953195246</v>
      </c>
      <c r="C52" s="556">
        <f>Compiled!AG49</f>
        <v>0.27195852139459625</v>
      </c>
      <c r="D52" s="556">
        <f>Compiled!AG50</f>
        <v>0.14031977210480409</v>
      </c>
      <c r="E52" s="556">
        <f>Compiled!AG51</f>
        <v>0.10538542696864694</v>
      </c>
      <c r="F52" s="557"/>
    </row>
    <row r="53" spans="1:6" s="554" customFormat="1" ht="12.75" customHeight="1" x14ac:dyDescent="0.25">
      <c r="A53" s="555" t="s">
        <v>529</v>
      </c>
      <c r="B53" s="556">
        <f>Compiled!AG52</f>
        <v>0.30357821017288478</v>
      </c>
      <c r="C53" s="556">
        <f>Compiled!AG53</f>
        <v>0.50763040160235939</v>
      </c>
      <c r="D53" s="556">
        <f>Compiled!AG54</f>
        <v>6.5506252043911001E-2</v>
      </c>
      <c r="E53" s="556">
        <f>Compiled!AG55</f>
        <v>0.12328513618084518</v>
      </c>
      <c r="F53" s="557"/>
    </row>
    <row r="54" spans="1:6" s="554" customFormat="1" ht="12.75" customHeight="1" x14ac:dyDescent="0.25">
      <c r="A54" s="555" t="s">
        <v>530</v>
      </c>
      <c r="B54" s="556">
        <f>Compiled!AG56</f>
        <v>7.6171493585151406E-2</v>
      </c>
      <c r="C54" s="556">
        <f>Compiled!AG57</f>
        <v>0.17978726960468872</v>
      </c>
      <c r="D54" s="556">
        <f>Compiled!AG58</f>
        <v>0.14389239849101759</v>
      </c>
      <c r="E54" s="556">
        <f>Compiled!AG59</f>
        <v>0.60014883831914234</v>
      </c>
      <c r="F54" s="557"/>
    </row>
    <row r="55" spans="1:6" s="554" customFormat="1" ht="12.75" customHeight="1" x14ac:dyDescent="0.25">
      <c r="A55" s="555" t="s">
        <v>531</v>
      </c>
      <c r="B55" s="556">
        <f>Compiled!AG60</f>
        <v>0.98897244974311616</v>
      </c>
      <c r="C55" s="556">
        <f>Compiled!AG61</f>
        <v>1.1027550256883897E-2</v>
      </c>
      <c r="D55" s="556">
        <f>Compiled!AG62</f>
        <v>0</v>
      </c>
      <c r="E55" s="556">
        <f>Compiled!AG63</f>
        <v>0</v>
      </c>
      <c r="F55" s="557"/>
    </row>
    <row r="56" spans="1:6" s="554" customFormat="1" ht="12.75" customHeight="1" x14ac:dyDescent="0.25">
      <c r="A56" s="555" t="s">
        <v>532</v>
      </c>
      <c r="B56" s="556">
        <f>Compiled!AG64</f>
        <v>0.78124785091632021</v>
      </c>
      <c r="C56" s="556">
        <f>Compiled!AG65</f>
        <v>8.74471950716144E-2</v>
      </c>
      <c r="D56" s="556">
        <f>Compiled!AG66</f>
        <v>0.13105911514253082</v>
      </c>
      <c r="E56" s="556">
        <f>Compiled!AG67</f>
        <v>2.4583886953467393E-4</v>
      </c>
      <c r="F56" s="557"/>
    </row>
  </sheetData>
  <mergeCells count="3">
    <mergeCell ref="A1:F1"/>
    <mergeCell ref="A2:F2"/>
    <mergeCell ref="A30:F30"/>
  </mergeCells>
  <printOptions horizontalCentered="1"/>
  <pageMargins left="0.5" right="0.5" top="0.75" bottom="0.51" header="0.5" footer="0.3"/>
  <pageSetup orientation="portrait" horizontalDpi="1200" verticalDpi="1200" r:id="rId1"/>
  <headerFooter alignWithMargins="0">
    <oddHeader>&amp;L&amp;"Times New Roman,Bold"&amp;10Draft Version Only - Pending final verifications of selected data</oddHeader>
    <oddFooter>&amp;L&amp;"Times New Roman,Regular"&amp;9Burns &amp;&amp; Associates, Inc.&amp;R&amp;"Times New Roman,Regular"&amp;9February 17, 2017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6"/>
  <sheetViews>
    <sheetView showGridLines="0" workbookViewId="0">
      <selection sqref="A1:F2"/>
    </sheetView>
  </sheetViews>
  <sheetFormatPr defaultColWidth="17.6640625" defaultRowHeight="13.2" x14ac:dyDescent="0.25"/>
  <cols>
    <col min="1" max="1" width="23" style="558" customWidth="1"/>
    <col min="2" max="5" width="16.77734375" style="558" customWidth="1"/>
    <col min="6" max="6" width="1.109375" style="558" customWidth="1"/>
    <col min="7" max="247" width="9.109375" style="558" customWidth="1"/>
    <col min="248" max="250" width="17.6640625" style="558"/>
    <col min="251" max="251" width="31.6640625" style="558" customWidth="1"/>
    <col min="252" max="260" width="10.6640625" style="558" customWidth="1"/>
    <col min="261" max="503" width="9.109375" style="558" customWidth="1"/>
    <col min="504" max="506" width="17.6640625" style="558"/>
    <col min="507" max="507" width="31.6640625" style="558" customWidth="1"/>
    <col min="508" max="516" width="10.6640625" style="558" customWidth="1"/>
    <col min="517" max="759" width="9.109375" style="558" customWidth="1"/>
    <col min="760" max="762" width="17.6640625" style="558"/>
    <col min="763" max="763" width="31.6640625" style="558" customWidth="1"/>
    <col min="764" max="772" width="10.6640625" style="558" customWidth="1"/>
    <col min="773" max="1015" width="9.109375" style="558" customWidth="1"/>
    <col min="1016" max="1018" width="17.6640625" style="558"/>
    <col min="1019" max="1019" width="31.6640625" style="558" customWidth="1"/>
    <col min="1020" max="1028" width="10.6640625" style="558" customWidth="1"/>
    <col min="1029" max="1271" width="9.109375" style="558" customWidth="1"/>
    <col min="1272" max="1274" width="17.6640625" style="558"/>
    <col min="1275" max="1275" width="31.6640625" style="558" customWidth="1"/>
    <col min="1276" max="1284" width="10.6640625" style="558" customWidth="1"/>
    <col min="1285" max="1527" width="9.109375" style="558" customWidth="1"/>
    <col min="1528" max="1530" width="17.6640625" style="558"/>
    <col min="1531" max="1531" width="31.6640625" style="558" customWidth="1"/>
    <col min="1532" max="1540" width="10.6640625" style="558" customWidth="1"/>
    <col min="1541" max="1783" width="9.109375" style="558" customWidth="1"/>
    <col min="1784" max="1786" width="17.6640625" style="558"/>
    <col min="1787" max="1787" width="31.6640625" style="558" customWidth="1"/>
    <col min="1788" max="1796" width="10.6640625" style="558" customWidth="1"/>
    <col min="1797" max="2039" width="9.109375" style="558" customWidth="1"/>
    <col min="2040" max="2042" width="17.6640625" style="558"/>
    <col min="2043" max="2043" width="31.6640625" style="558" customWidth="1"/>
    <col min="2044" max="2052" width="10.6640625" style="558" customWidth="1"/>
    <col min="2053" max="2295" width="9.109375" style="558" customWidth="1"/>
    <col min="2296" max="2298" width="17.6640625" style="558"/>
    <col min="2299" max="2299" width="31.6640625" style="558" customWidth="1"/>
    <col min="2300" max="2308" width="10.6640625" style="558" customWidth="1"/>
    <col min="2309" max="2551" width="9.109375" style="558" customWidth="1"/>
    <col min="2552" max="2554" width="17.6640625" style="558"/>
    <col min="2555" max="2555" width="31.6640625" style="558" customWidth="1"/>
    <col min="2556" max="2564" width="10.6640625" style="558" customWidth="1"/>
    <col min="2565" max="2807" width="9.109375" style="558" customWidth="1"/>
    <col min="2808" max="2810" width="17.6640625" style="558"/>
    <col min="2811" max="2811" width="31.6640625" style="558" customWidth="1"/>
    <col min="2812" max="2820" width="10.6640625" style="558" customWidth="1"/>
    <col min="2821" max="3063" width="9.109375" style="558" customWidth="1"/>
    <col min="3064" max="3066" width="17.6640625" style="558"/>
    <col min="3067" max="3067" width="31.6640625" style="558" customWidth="1"/>
    <col min="3068" max="3076" width="10.6640625" style="558" customWidth="1"/>
    <col min="3077" max="3319" width="9.109375" style="558" customWidth="1"/>
    <col min="3320" max="3322" width="17.6640625" style="558"/>
    <col min="3323" max="3323" width="31.6640625" style="558" customWidth="1"/>
    <col min="3324" max="3332" width="10.6640625" style="558" customWidth="1"/>
    <col min="3333" max="3575" width="9.109375" style="558" customWidth="1"/>
    <col min="3576" max="3578" width="17.6640625" style="558"/>
    <col min="3579" max="3579" width="31.6640625" style="558" customWidth="1"/>
    <col min="3580" max="3588" width="10.6640625" style="558" customWidth="1"/>
    <col min="3589" max="3831" width="9.109375" style="558" customWidth="1"/>
    <col min="3832" max="3834" width="17.6640625" style="558"/>
    <col min="3835" max="3835" width="31.6640625" style="558" customWidth="1"/>
    <col min="3836" max="3844" width="10.6640625" style="558" customWidth="1"/>
    <col min="3845" max="4087" width="9.109375" style="558" customWidth="1"/>
    <col min="4088" max="4090" width="17.6640625" style="558"/>
    <col min="4091" max="4091" width="31.6640625" style="558" customWidth="1"/>
    <col min="4092" max="4100" width="10.6640625" style="558" customWidth="1"/>
    <col min="4101" max="4343" width="9.109375" style="558" customWidth="1"/>
    <col min="4344" max="4346" width="17.6640625" style="558"/>
    <col min="4347" max="4347" width="31.6640625" style="558" customWidth="1"/>
    <col min="4348" max="4356" width="10.6640625" style="558" customWidth="1"/>
    <col min="4357" max="4599" width="9.109375" style="558" customWidth="1"/>
    <col min="4600" max="4602" width="17.6640625" style="558"/>
    <col min="4603" max="4603" width="31.6640625" style="558" customWidth="1"/>
    <col min="4604" max="4612" width="10.6640625" style="558" customWidth="1"/>
    <col min="4613" max="4855" width="9.109375" style="558" customWidth="1"/>
    <col min="4856" max="4858" width="17.6640625" style="558"/>
    <col min="4859" max="4859" width="31.6640625" style="558" customWidth="1"/>
    <col min="4860" max="4868" width="10.6640625" style="558" customWidth="1"/>
    <col min="4869" max="5111" width="9.109375" style="558" customWidth="1"/>
    <col min="5112" max="5114" width="17.6640625" style="558"/>
    <col min="5115" max="5115" width="31.6640625" style="558" customWidth="1"/>
    <col min="5116" max="5124" width="10.6640625" style="558" customWidth="1"/>
    <col min="5125" max="5367" width="9.109375" style="558" customWidth="1"/>
    <col min="5368" max="5370" width="17.6640625" style="558"/>
    <col min="5371" max="5371" width="31.6640625" style="558" customWidth="1"/>
    <col min="5372" max="5380" width="10.6640625" style="558" customWidth="1"/>
    <col min="5381" max="5623" width="9.109375" style="558" customWidth="1"/>
    <col min="5624" max="5626" width="17.6640625" style="558"/>
    <col min="5627" max="5627" width="31.6640625" style="558" customWidth="1"/>
    <col min="5628" max="5636" width="10.6640625" style="558" customWidth="1"/>
    <col min="5637" max="5879" width="9.109375" style="558" customWidth="1"/>
    <col min="5880" max="5882" width="17.6640625" style="558"/>
    <col min="5883" max="5883" width="31.6640625" style="558" customWidth="1"/>
    <col min="5884" max="5892" width="10.6640625" style="558" customWidth="1"/>
    <col min="5893" max="6135" width="9.109375" style="558" customWidth="1"/>
    <col min="6136" max="6138" width="17.6640625" style="558"/>
    <col min="6139" max="6139" width="31.6640625" style="558" customWidth="1"/>
    <col min="6140" max="6148" width="10.6640625" style="558" customWidth="1"/>
    <col min="6149" max="6391" width="9.109375" style="558" customWidth="1"/>
    <col min="6392" max="6394" width="17.6640625" style="558"/>
    <col min="6395" max="6395" width="31.6640625" style="558" customWidth="1"/>
    <col min="6396" max="6404" width="10.6640625" style="558" customWidth="1"/>
    <col min="6405" max="6647" width="9.109375" style="558" customWidth="1"/>
    <col min="6648" max="6650" width="17.6640625" style="558"/>
    <col min="6651" max="6651" width="31.6640625" style="558" customWidth="1"/>
    <col min="6652" max="6660" width="10.6640625" style="558" customWidth="1"/>
    <col min="6661" max="6903" width="9.109375" style="558" customWidth="1"/>
    <col min="6904" max="6906" width="17.6640625" style="558"/>
    <col min="6907" max="6907" width="31.6640625" style="558" customWidth="1"/>
    <col min="6908" max="6916" width="10.6640625" style="558" customWidth="1"/>
    <col min="6917" max="7159" width="9.109375" style="558" customWidth="1"/>
    <col min="7160" max="7162" width="17.6640625" style="558"/>
    <col min="7163" max="7163" width="31.6640625" style="558" customWidth="1"/>
    <col min="7164" max="7172" width="10.6640625" style="558" customWidth="1"/>
    <col min="7173" max="7415" width="9.109375" style="558" customWidth="1"/>
    <col min="7416" max="7418" width="17.6640625" style="558"/>
    <col min="7419" max="7419" width="31.6640625" style="558" customWidth="1"/>
    <col min="7420" max="7428" width="10.6640625" style="558" customWidth="1"/>
    <col min="7429" max="7671" width="9.109375" style="558" customWidth="1"/>
    <col min="7672" max="7674" width="17.6640625" style="558"/>
    <col min="7675" max="7675" width="31.6640625" style="558" customWidth="1"/>
    <col min="7676" max="7684" width="10.6640625" style="558" customWidth="1"/>
    <col min="7685" max="7927" width="9.109375" style="558" customWidth="1"/>
    <col min="7928" max="7930" width="17.6640625" style="558"/>
    <col min="7931" max="7931" width="31.6640625" style="558" customWidth="1"/>
    <col min="7932" max="7940" width="10.6640625" style="558" customWidth="1"/>
    <col min="7941" max="8183" width="9.109375" style="558" customWidth="1"/>
    <col min="8184" max="8186" width="17.6640625" style="558"/>
    <col min="8187" max="8187" width="31.6640625" style="558" customWidth="1"/>
    <col min="8188" max="8196" width="10.6640625" style="558" customWidth="1"/>
    <col min="8197" max="8439" width="9.109375" style="558" customWidth="1"/>
    <col min="8440" max="8442" width="17.6640625" style="558"/>
    <col min="8443" max="8443" width="31.6640625" style="558" customWidth="1"/>
    <col min="8444" max="8452" width="10.6640625" style="558" customWidth="1"/>
    <col min="8453" max="8695" width="9.109375" style="558" customWidth="1"/>
    <col min="8696" max="8698" width="17.6640625" style="558"/>
    <col min="8699" max="8699" width="31.6640625" style="558" customWidth="1"/>
    <col min="8700" max="8708" width="10.6640625" style="558" customWidth="1"/>
    <col min="8709" max="8951" width="9.109375" style="558" customWidth="1"/>
    <col min="8952" max="8954" width="17.6640625" style="558"/>
    <col min="8955" max="8955" width="31.6640625" style="558" customWidth="1"/>
    <col min="8956" max="8964" width="10.6640625" style="558" customWidth="1"/>
    <col min="8965" max="9207" width="9.109375" style="558" customWidth="1"/>
    <col min="9208" max="9210" width="17.6640625" style="558"/>
    <col min="9211" max="9211" width="31.6640625" style="558" customWidth="1"/>
    <col min="9212" max="9220" width="10.6640625" style="558" customWidth="1"/>
    <col min="9221" max="9463" width="9.109375" style="558" customWidth="1"/>
    <col min="9464" max="9466" width="17.6640625" style="558"/>
    <col min="9467" max="9467" width="31.6640625" style="558" customWidth="1"/>
    <col min="9468" max="9476" width="10.6640625" style="558" customWidth="1"/>
    <col min="9477" max="9719" width="9.109375" style="558" customWidth="1"/>
    <col min="9720" max="9722" width="17.6640625" style="558"/>
    <col min="9723" max="9723" width="31.6640625" style="558" customWidth="1"/>
    <col min="9724" max="9732" width="10.6640625" style="558" customWidth="1"/>
    <col min="9733" max="9975" width="9.109375" style="558" customWidth="1"/>
    <col min="9976" max="9978" width="17.6640625" style="558"/>
    <col min="9979" max="9979" width="31.6640625" style="558" customWidth="1"/>
    <col min="9980" max="9988" width="10.6640625" style="558" customWidth="1"/>
    <col min="9989" max="10231" width="9.109375" style="558" customWidth="1"/>
    <col min="10232" max="10234" width="17.6640625" style="558"/>
    <col min="10235" max="10235" width="31.6640625" style="558" customWidth="1"/>
    <col min="10236" max="10244" width="10.6640625" style="558" customWidth="1"/>
    <col min="10245" max="10487" width="9.109375" style="558" customWidth="1"/>
    <col min="10488" max="10490" width="17.6640625" style="558"/>
    <col min="10491" max="10491" width="31.6640625" style="558" customWidth="1"/>
    <col min="10492" max="10500" width="10.6640625" style="558" customWidth="1"/>
    <col min="10501" max="10743" width="9.109375" style="558" customWidth="1"/>
    <col min="10744" max="10746" width="17.6640625" style="558"/>
    <col min="10747" max="10747" width="31.6640625" style="558" customWidth="1"/>
    <col min="10748" max="10756" width="10.6640625" style="558" customWidth="1"/>
    <col min="10757" max="10999" width="9.109375" style="558" customWidth="1"/>
    <col min="11000" max="11002" width="17.6640625" style="558"/>
    <col min="11003" max="11003" width="31.6640625" style="558" customWidth="1"/>
    <col min="11004" max="11012" width="10.6640625" style="558" customWidth="1"/>
    <col min="11013" max="11255" width="9.109375" style="558" customWidth="1"/>
    <col min="11256" max="11258" width="17.6640625" style="558"/>
    <col min="11259" max="11259" width="31.6640625" style="558" customWidth="1"/>
    <col min="11260" max="11268" width="10.6640625" style="558" customWidth="1"/>
    <col min="11269" max="11511" width="9.109375" style="558" customWidth="1"/>
    <col min="11512" max="11514" width="17.6640625" style="558"/>
    <col min="11515" max="11515" width="31.6640625" style="558" customWidth="1"/>
    <col min="11516" max="11524" width="10.6640625" style="558" customWidth="1"/>
    <col min="11525" max="11767" width="9.109375" style="558" customWidth="1"/>
    <col min="11768" max="11770" width="17.6640625" style="558"/>
    <col min="11771" max="11771" width="31.6640625" style="558" customWidth="1"/>
    <col min="11772" max="11780" width="10.6640625" style="558" customWidth="1"/>
    <col min="11781" max="12023" width="9.109375" style="558" customWidth="1"/>
    <col min="12024" max="12026" width="17.6640625" style="558"/>
    <col min="12027" max="12027" width="31.6640625" style="558" customWidth="1"/>
    <col min="12028" max="12036" width="10.6640625" style="558" customWidth="1"/>
    <col min="12037" max="12279" width="9.109375" style="558" customWidth="1"/>
    <col min="12280" max="12282" width="17.6640625" style="558"/>
    <col min="12283" max="12283" width="31.6640625" style="558" customWidth="1"/>
    <col min="12284" max="12292" width="10.6640625" style="558" customWidth="1"/>
    <col min="12293" max="12535" width="9.109375" style="558" customWidth="1"/>
    <col min="12536" max="12538" width="17.6640625" style="558"/>
    <col min="12539" max="12539" width="31.6640625" style="558" customWidth="1"/>
    <col min="12540" max="12548" width="10.6640625" style="558" customWidth="1"/>
    <col min="12549" max="12791" width="9.109375" style="558" customWidth="1"/>
    <col min="12792" max="12794" width="17.6640625" style="558"/>
    <col min="12795" max="12795" width="31.6640625" style="558" customWidth="1"/>
    <col min="12796" max="12804" width="10.6640625" style="558" customWidth="1"/>
    <col min="12805" max="13047" width="9.109375" style="558" customWidth="1"/>
    <col min="13048" max="13050" width="17.6640625" style="558"/>
    <col min="13051" max="13051" width="31.6640625" style="558" customWidth="1"/>
    <col min="13052" max="13060" width="10.6640625" style="558" customWidth="1"/>
    <col min="13061" max="13303" width="9.109375" style="558" customWidth="1"/>
    <col min="13304" max="13306" width="17.6640625" style="558"/>
    <col min="13307" max="13307" width="31.6640625" style="558" customWidth="1"/>
    <col min="13308" max="13316" width="10.6640625" style="558" customWidth="1"/>
    <col min="13317" max="13559" width="9.109375" style="558" customWidth="1"/>
    <col min="13560" max="13562" width="17.6640625" style="558"/>
    <col min="13563" max="13563" width="31.6640625" style="558" customWidth="1"/>
    <col min="13564" max="13572" width="10.6640625" style="558" customWidth="1"/>
    <col min="13573" max="13815" width="9.109375" style="558" customWidth="1"/>
    <col min="13816" max="13818" width="17.6640625" style="558"/>
    <col min="13819" max="13819" width="31.6640625" style="558" customWidth="1"/>
    <col min="13820" max="13828" width="10.6640625" style="558" customWidth="1"/>
    <col min="13829" max="14071" width="9.109375" style="558" customWidth="1"/>
    <col min="14072" max="14074" width="17.6640625" style="558"/>
    <col min="14075" max="14075" width="31.6640625" style="558" customWidth="1"/>
    <col min="14076" max="14084" width="10.6640625" style="558" customWidth="1"/>
    <col min="14085" max="14327" width="9.109375" style="558" customWidth="1"/>
    <col min="14328" max="14330" width="17.6640625" style="558"/>
    <col min="14331" max="14331" width="31.6640625" style="558" customWidth="1"/>
    <col min="14332" max="14340" width="10.6640625" style="558" customWidth="1"/>
    <col min="14341" max="14583" width="9.109375" style="558" customWidth="1"/>
    <col min="14584" max="14586" width="17.6640625" style="558"/>
    <col min="14587" max="14587" width="31.6640625" style="558" customWidth="1"/>
    <col min="14588" max="14596" width="10.6640625" style="558" customWidth="1"/>
    <col min="14597" max="14839" width="9.109375" style="558" customWidth="1"/>
    <col min="14840" max="14842" width="17.6640625" style="558"/>
    <col min="14843" max="14843" width="31.6640625" style="558" customWidth="1"/>
    <col min="14844" max="14852" width="10.6640625" style="558" customWidth="1"/>
    <col min="14853" max="15095" width="9.109375" style="558" customWidth="1"/>
    <col min="15096" max="15098" width="17.6640625" style="558"/>
    <col min="15099" max="15099" width="31.6640625" style="558" customWidth="1"/>
    <col min="15100" max="15108" width="10.6640625" style="558" customWidth="1"/>
    <col min="15109" max="15351" width="9.109375" style="558" customWidth="1"/>
    <col min="15352" max="15354" width="17.6640625" style="558"/>
    <col min="15355" max="15355" width="31.6640625" style="558" customWidth="1"/>
    <col min="15356" max="15364" width="10.6640625" style="558" customWidth="1"/>
    <col min="15365" max="15607" width="9.109375" style="558" customWidth="1"/>
    <col min="15608" max="15610" width="17.6640625" style="558"/>
    <col min="15611" max="15611" width="31.6640625" style="558" customWidth="1"/>
    <col min="15612" max="15620" width="10.6640625" style="558" customWidth="1"/>
    <col min="15621" max="15863" width="9.109375" style="558" customWidth="1"/>
    <col min="15864" max="15866" width="17.6640625" style="558"/>
    <col min="15867" max="15867" width="31.6640625" style="558" customWidth="1"/>
    <col min="15868" max="15876" width="10.6640625" style="558" customWidth="1"/>
    <col min="15877" max="16119" width="9.109375" style="558" customWidth="1"/>
    <col min="16120" max="16122" width="17.6640625" style="558"/>
    <col min="16123" max="16123" width="31.6640625" style="558" customWidth="1"/>
    <col min="16124" max="16132" width="10.6640625" style="558" customWidth="1"/>
    <col min="16133" max="16384" width="9.109375" style="558" customWidth="1"/>
  </cols>
  <sheetData>
    <row r="1" spans="1:6" s="547" customFormat="1" ht="12.75" customHeight="1" x14ac:dyDescent="0.3">
      <c r="A1" s="546" t="s">
        <v>533</v>
      </c>
      <c r="B1" s="546"/>
      <c r="C1" s="546"/>
      <c r="D1" s="546"/>
      <c r="E1" s="546"/>
      <c r="F1" s="546"/>
    </row>
    <row r="2" spans="1:6" s="547" customFormat="1" ht="12.75" customHeight="1" x14ac:dyDescent="0.3">
      <c r="A2" s="546" t="s">
        <v>534</v>
      </c>
      <c r="B2" s="546"/>
      <c r="C2" s="546"/>
      <c r="D2" s="546"/>
      <c r="E2" s="546"/>
      <c r="F2" s="546"/>
    </row>
    <row r="3" spans="1:6" s="547" customFormat="1" ht="4.5" customHeight="1" x14ac:dyDescent="0.3">
      <c r="A3" s="548"/>
      <c r="B3" s="548"/>
      <c r="C3" s="548"/>
      <c r="D3" s="548"/>
      <c r="E3" s="548"/>
      <c r="F3" s="549"/>
    </row>
    <row r="4" spans="1:6" ht="13.05" customHeight="1" x14ac:dyDescent="0.25"/>
    <row r="5" spans="1:6" ht="13.05" customHeight="1" x14ac:dyDescent="0.25"/>
    <row r="6" spans="1:6" ht="13.05" customHeight="1" x14ac:dyDescent="0.25"/>
    <row r="7" spans="1:6" ht="13.05" customHeight="1" x14ac:dyDescent="0.25"/>
    <row r="8" spans="1:6" ht="13.05" customHeight="1" x14ac:dyDescent="0.25"/>
    <row r="9" spans="1:6" ht="13.05" customHeight="1" x14ac:dyDescent="0.25"/>
    <row r="10" spans="1:6" ht="13.05" customHeight="1" x14ac:dyDescent="0.25"/>
    <row r="11" spans="1:6" ht="13.05" customHeight="1" x14ac:dyDescent="0.25"/>
    <row r="12" spans="1:6" ht="13.05" customHeight="1" x14ac:dyDescent="0.25"/>
    <row r="13" spans="1:6" ht="13.05" customHeight="1" x14ac:dyDescent="0.25"/>
    <row r="14" spans="1:6" ht="13.05" customHeight="1" x14ac:dyDescent="0.25"/>
    <row r="15" spans="1:6" ht="13.05" customHeight="1" x14ac:dyDescent="0.25"/>
    <row r="16" spans="1:6" ht="13.05" customHeight="1" x14ac:dyDescent="0.25"/>
    <row r="18" spans="1:6" s="554" customFormat="1" ht="12" x14ac:dyDescent="0.25">
      <c r="A18" s="550" t="s">
        <v>536</v>
      </c>
      <c r="B18" s="551" t="s">
        <v>537</v>
      </c>
      <c r="C18" s="552" t="s">
        <v>538</v>
      </c>
      <c r="D18" s="551" t="s">
        <v>539</v>
      </c>
      <c r="E18" s="552" t="s">
        <v>540</v>
      </c>
      <c r="F18" s="553"/>
    </row>
    <row r="19" spans="1:6" s="554" customFormat="1" ht="12.75" customHeight="1" x14ac:dyDescent="0.25">
      <c r="A19" s="555" t="s">
        <v>541</v>
      </c>
      <c r="B19" s="556">
        <f>+D19/(D19+E19)</f>
        <v>0.41058043581275205</v>
      </c>
      <c r="C19" s="556">
        <f>+E19/(D19+E19)</f>
        <v>0.58941956418724784</v>
      </c>
      <c r="D19" s="565">
        <f>Compiled!Z9</f>
        <v>1046796435.3800006</v>
      </c>
      <c r="E19" s="565">
        <f>Compiled!AA9</f>
        <v>1502756207.8379996</v>
      </c>
      <c r="F19" s="557"/>
    </row>
    <row r="20" spans="1:6" s="554" customFormat="1" ht="12.75" customHeight="1" x14ac:dyDescent="0.25">
      <c r="A20" s="555" t="s">
        <v>542</v>
      </c>
      <c r="B20" s="556">
        <f t="shared" ref="B20:B28" si="0">+D20/(D20+E20)</f>
        <v>0.38266983310203395</v>
      </c>
      <c r="C20" s="556">
        <f t="shared" ref="C20:C28" si="1">+E20/(D20+E20)</f>
        <v>0.61733016689796605</v>
      </c>
      <c r="D20" s="565">
        <f>Compiled!Z19</f>
        <v>653021017.49000001</v>
      </c>
      <c r="E20" s="565">
        <f>Compiled!AA19</f>
        <v>1053465778.7030001</v>
      </c>
      <c r="F20" s="557"/>
    </row>
    <row r="21" spans="1:6" s="554" customFormat="1" ht="12.75" customHeight="1" x14ac:dyDescent="0.25">
      <c r="A21" s="555" t="s">
        <v>543</v>
      </c>
      <c r="B21" s="556">
        <f t="shared" si="0"/>
        <v>0.13548112303938203</v>
      </c>
      <c r="C21" s="556">
        <f t="shared" si="1"/>
        <v>0.86451887696061791</v>
      </c>
      <c r="D21" s="565">
        <f>Compiled!Z20</f>
        <v>9614432.5</v>
      </c>
      <c r="E21" s="565">
        <f>Compiled!AA20</f>
        <v>61350675.290000007</v>
      </c>
      <c r="F21" s="557"/>
    </row>
    <row r="22" spans="1:6" s="554" customFormat="1" ht="12.75" customHeight="1" x14ac:dyDescent="0.25">
      <c r="A22" s="555" t="s">
        <v>544</v>
      </c>
      <c r="B22" s="556">
        <f t="shared" si="0"/>
        <v>0.89711287067547685</v>
      </c>
      <c r="C22" s="556">
        <f t="shared" si="1"/>
        <v>0.10288712932452319</v>
      </c>
      <c r="D22" s="565">
        <f>Compiled!Z21</f>
        <v>8506714.0700000022</v>
      </c>
      <c r="E22" s="565">
        <f>Compiled!AA21</f>
        <v>975609</v>
      </c>
      <c r="F22" s="557"/>
    </row>
    <row r="23" spans="1:6" s="554" customFormat="1" ht="12.75" customHeight="1" x14ac:dyDescent="0.25">
      <c r="A23" s="555" t="s">
        <v>545</v>
      </c>
      <c r="B23" s="556">
        <f t="shared" si="0"/>
        <v>0.73452535238242589</v>
      </c>
      <c r="C23" s="556">
        <f t="shared" si="1"/>
        <v>0.26547464761757406</v>
      </c>
      <c r="D23" s="565">
        <f>Compiled!Z22</f>
        <v>20890570.819999997</v>
      </c>
      <c r="E23" s="565">
        <f>Compiled!AA22</f>
        <v>7550341.0590000004</v>
      </c>
      <c r="F23" s="557"/>
    </row>
    <row r="24" spans="1:6" s="554" customFormat="1" ht="12.75" customHeight="1" x14ac:dyDescent="0.25">
      <c r="A24" s="555" t="s">
        <v>546</v>
      </c>
      <c r="B24" s="556">
        <f t="shared" si="0"/>
        <v>0.49490967464567742</v>
      </c>
      <c r="C24" s="556">
        <f t="shared" si="1"/>
        <v>0.50509032535432252</v>
      </c>
      <c r="D24" s="565">
        <f>Compiled!Z23</f>
        <v>180973771.98000002</v>
      </c>
      <c r="E24" s="565">
        <f>Compiled!AA23</f>
        <v>184696533.63600001</v>
      </c>
      <c r="F24" s="557"/>
    </row>
    <row r="25" spans="1:6" s="554" customFormat="1" ht="12.75" customHeight="1" x14ac:dyDescent="0.25">
      <c r="A25" s="555" t="s">
        <v>547</v>
      </c>
      <c r="B25" s="556">
        <f t="shared" si="0"/>
        <v>0.49004108980782146</v>
      </c>
      <c r="C25" s="556">
        <f t="shared" si="1"/>
        <v>0.50995891019217843</v>
      </c>
      <c r="D25" s="565">
        <f>Compiled!Z24</f>
        <v>109511064.28999998</v>
      </c>
      <c r="E25" s="565">
        <f>Compiled!AA24</f>
        <v>113962163.91</v>
      </c>
      <c r="F25" s="557"/>
    </row>
    <row r="26" spans="1:6" s="554" customFormat="1" ht="12.75" customHeight="1" x14ac:dyDescent="0.25">
      <c r="A26" s="555" t="s">
        <v>548</v>
      </c>
      <c r="B26" s="556">
        <f t="shared" si="0"/>
        <v>0.19556574443161132</v>
      </c>
      <c r="C26" s="556">
        <f t="shared" si="1"/>
        <v>0.80443425556838855</v>
      </c>
      <c r="D26" s="565">
        <f>Compiled!Z25</f>
        <v>3941783.75</v>
      </c>
      <c r="E26" s="565">
        <f>Compiled!AA25</f>
        <v>16214014.810000001</v>
      </c>
      <c r="F26" s="557"/>
    </row>
    <row r="27" spans="1:6" s="554" customFormat="1" ht="12.75" customHeight="1" x14ac:dyDescent="0.25">
      <c r="A27" s="555" t="s">
        <v>549</v>
      </c>
      <c r="B27" s="556">
        <f t="shared" si="0"/>
        <v>1</v>
      </c>
      <c r="C27" s="556">
        <f t="shared" si="1"/>
        <v>0</v>
      </c>
      <c r="D27" s="565">
        <f>Compiled!Z26</f>
        <v>5073953.3800000008</v>
      </c>
      <c r="E27" s="565">
        <v>0</v>
      </c>
      <c r="F27" s="557"/>
    </row>
    <row r="28" spans="1:6" s="554" customFormat="1" ht="12.75" customHeight="1" x14ac:dyDescent="0.25">
      <c r="A28" s="555" t="s">
        <v>550</v>
      </c>
      <c r="B28" s="556">
        <f t="shared" si="0"/>
        <v>0.46123088710970028</v>
      </c>
      <c r="C28" s="556">
        <f t="shared" si="1"/>
        <v>0.53876911289029972</v>
      </c>
      <c r="D28" s="565">
        <f>Compiled!Z27+Compiled!Z28+Compiled!Z29+Compiled!Z30</f>
        <v>55263127.100000001</v>
      </c>
      <c r="E28" s="565">
        <f>Compiled!AA27+Compiled!AA28+Compiled!AA29+Compiled!AA30</f>
        <v>64553495.43</v>
      </c>
      <c r="F28" s="557"/>
    </row>
    <row r="29" spans="1:6" ht="10.199999999999999" customHeight="1" x14ac:dyDescent="0.25"/>
    <row r="30" spans="1:6" s="547" customFormat="1" ht="12.75" customHeight="1" x14ac:dyDescent="0.3">
      <c r="A30" s="546" t="s">
        <v>535</v>
      </c>
      <c r="B30" s="546"/>
      <c r="C30" s="546"/>
      <c r="D30" s="546"/>
      <c r="E30" s="546"/>
      <c r="F30" s="546"/>
    </row>
    <row r="31" spans="1:6" s="547" customFormat="1" ht="4.5" customHeight="1" x14ac:dyDescent="0.3">
      <c r="A31" s="548"/>
      <c r="B31" s="548"/>
      <c r="C31" s="548"/>
      <c r="D31" s="548"/>
      <c r="E31" s="548"/>
      <c r="F31" s="549"/>
    </row>
    <row r="32" spans="1:6" ht="13.05" customHeight="1" x14ac:dyDescent="0.25"/>
    <row r="33" spans="1:6" ht="13.05" customHeight="1" x14ac:dyDescent="0.25"/>
    <row r="34" spans="1:6" ht="13.05" customHeight="1" x14ac:dyDescent="0.25"/>
    <row r="35" spans="1:6" ht="13.05" customHeight="1" x14ac:dyDescent="0.25"/>
    <row r="36" spans="1:6" ht="13.05" customHeight="1" x14ac:dyDescent="0.25"/>
    <row r="37" spans="1:6" ht="13.05" customHeight="1" x14ac:dyDescent="0.25"/>
    <row r="38" spans="1:6" ht="13.05" customHeight="1" x14ac:dyDescent="0.25"/>
    <row r="39" spans="1:6" ht="13.05" customHeight="1" x14ac:dyDescent="0.25"/>
    <row r="40" spans="1:6" ht="13.05" customHeight="1" x14ac:dyDescent="0.25"/>
    <row r="41" spans="1:6" ht="13.05" customHeight="1" x14ac:dyDescent="0.25"/>
    <row r="42" spans="1:6" ht="13.05" customHeight="1" x14ac:dyDescent="0.25"/>
    <row r="43" spans="1:6" ht="13.05" customHeight="1" x14ac:dyDescent="0.25"/>
    <row r="44" spans="1:6" ht="13.05" customHeight="1" x14ac:dyDescent="0.25"/>
    <row r="46" spans="1:6" s="554" customFormat="1" ht="12" x14ac:dyDescent="0.25">
      <c r="A46" s="550" t="s">
        <v>536</v>
      </c>
      <c r="B46" s="551" t="s">
        <v>537</v>
      </c>
      <c r="C46" s="552" t="s">
        <v>538</v>
      </c>
      <c r="D46" s="551" t="s">
        <v>539</v>
      </c>
      <c r="E46" s="552" t="s">
        <v>540</v>
      </c>
      <c r="F46" s="553"/>
    </row>
    <row r="47" spans="1:6" s="554" customFormat="1" ht="12.75" customHeight="1" x14ac:dyDescent="0.25">
      <c r="A47" s="555" t="s">
        <v>551</v>
      </c>
      <c r="B47" s="556">
        <f>+D47/(D47+E47)</f>
        <v>0.35842517698704346</v>
      </c>
      <c r="C47" s="556">
        <f>+E47/(D47+E47)</f>
        <v>0.64157482301295665</v>
      </c>
      <c r="D47" s="565">
        <f>Compiled!AH9</f>
        <v>1017814942.629999</v>
      </c>
      <c r="E47" s="565">
        <f>Compiled!AI9</f>
        <v>1821871016.893965</v>
      </c>
      <c r="F47" s="557"/>
    </row>
    <row r="48" spans="1:6" s="554" customFormat="1" ht="12.75" customHeight="1" x14ac:dyDescent="0.25">
      <c r="A48" s="555" t="s">
        <v>552</v>
      </c>
      <c r="B48" s="556">
        <f t="shared" ref="B48:B56" si="2">+D48/(D48+E48)</f>
        <v>0.31327923890479664</v>
      </c>
      <c r="C48" s="556">
        <f t="shared" ref="C48:C56" si="3">+E48/(D48+E48)</f>
        <v>0.6867207610952033</v>
      </c>
      <c r="D48" s="565">
        <f>Compiled!AH19</f>
        <v>627745932.12000012</v>
      </c>
      <c r="E48" s="565">
        <f>Compiled!AI19</f>
        <v>1376044470.0610001</v>
      </c>
      <c r="F48" s="557"/>
    </row>
    <row r="49" spans="1:6" s="554" customFormat="1" ht="12.75" customHeight="1" x14ac:dyDescent="0.25">
      <c r="A49" s="555" t="s">
        <v>553</v>
      </c>
      <c r="B49" s="556">
        <f t="shared" si="2"/>
        <v>0.1346578294270302</v>
      </c>
      <c r="C49" s="556">
        <f t="shared" si="3"/>
        <v>0.8653421705729698</v>
      </c>
      <c r="D49" s="565">
        <f>Compiled!AH20</f>
        <v>7809568.9000000004</v>
      </c>
      <c r="E49" s="565">
        <f>Compiled!AI20</f>
        <v>50186085.219999999</v>
      </c>
      <c r="F49" s="557"/>
    </row>
    <row r="50" spans="1:6" s="554" customFormat="1" ht="12.75" customHeight="1" x14ac:dyDescent="0.25">
      <c r="A50" s="555" t="s">
        <v>544</v>
      </c>
      <c r="B50" s="556">
        <f t="shared" si="2"/>
        <v>0.82804947256437478</v>
      </c>
      <c r="C50" s="556">
        <f t="shared" si="3"/>
        <v>0.17195052743562528</v>
      </c>
      <c r="D50" s="565">
        <f>Compiled!AH21</f>
        <v>7934159.29</v>
      </c>
      <c r="E50" s="565">
        <f>Compiled!AI21</f>
        <v>1647586.1888405506</v>
      </c>
      <c r="F50" s="557"/>
    </row>
    <row r="51" spans="1:6" s="554" customFormat="1" ht="12.75" customHeight="1" x14ac:dyDescent="0.25">
      <c r="A51" s="555" t="s">
        <v>554</v>
      </c>
      <c r="B51" s="556">
        <f t="shared" si="2"/>
        <v>0.35717243691011541</v>
      </c>
      <c r="C51" s="556">
        <f t="shared" si="3"/>
        <v>0.64282756308988465</v>
      </c>
      <c r="D51" s="565">
        <f>Compiled!AH22</f>
        <v>25428799.859999999</v>
      </c>
      <c r="E51" s="565">
        <f>Compiled!AI22</f>
        <v>45765943.160999998</v>
      </c>
      <c r="F51" s="557"/>
    </row>
    <row r="52" spans="1:6" s="554" customFormat="1" ht="12.75" customHeight="1" x14ac:dyDescent="0.25">
      <c r="A52" s="555" t="s">
        <v>555</v>
      </c>
      <c r="B52" s="556">
        <f t="shared" si="2"/>
        <v>0.5042892486629128</v>
      </c>
      <c r="C52" s="556">
        <f t="shared" si="3"/>
        <v>0.49571075133708714</v>
      </c>
      <c r="D52" s="565">
        <f>Compiled!AH23</f>
        <v>164205090.69000003</v>
      </c>
      <c r="E52" s="565">
        <f>Compiled!AI23</f>
        <v>161411787.17399999</v>
      </c>
      <c r="F52" s="557"/>
    </row>
    <row r="53" spans="1:6" s="554" customFormat="1" ht="12.75" customHeight="1" x14ac:dyDescent="0.25">
      <c r="A53" s="555" t="s">
        <v>556</v>
      </c>
      <c r="B53" s="556">
        <f t="shared" si="2"/>
        <v>0.51979686059858798</v>
      </c>
      <c r="C53" s="556">
        <f t="shared" si="3"/>
        <v>0.4802031394014119</v>
      </c>
      <c r="D53" s="565">
        <f>Compiled!AH24</f>
        <v>107401712.95000002</v>
      </c>
      <c r="E53" s="565">
        <f>Compiled!AI24</f>
        <v>99220760.349123552</v>
      </c>
      <c r="F53" s="557"/>
    </row>
    <row r="54" spans="1:6" s="554" customFormat="1" ht="12.75" customHeight="1" x14ac:dyDescent="0.25">
      <c r="A54" s="555" t="s">
        <v>557</v>
      </c>
      <c r="B54" s="556">
        <f t="shared" si="2"/>
        <v>0.16359591008354635</v>
      </c>
      <c r="C54" s="556">
        <f t="shared" si="3"/>
        <v>0.83640408991645365</v>
      </c>
      <c r="D54" s="565">
        <f>Compiled!AH25</f>
        <v>4006451.12</v>
      </c>
      <c r="E54" s="565">
        <f>Compiled!AI25</f>
        <v>20483471.140000001</v>
      </c>
      <c r="F54" s="557"/>
    </row>
    <row r="55" spans="1:6" s="554" customFormat="1" ht="12.75" customHeight="1" x14ac:dyDescent="0.25">
      <c r="A55" s="555" t="s">
        <v>558</v>
      </c>
      <c r="B55" s="556">
        <f t="shared" si="2"/>
        <v>0.9997278162922969</v>
      </c>
      <c r="C55" s="556">
        <f t="shared" si="3"/>
        <v>2.721837077031436E-4</v>
      </c>
      <c r="D55" s="565">
        <f>Compiled!AH26</f>
        <v>5718844.1699999981</v>
      </c>
      <c r="E55" s="565">
        <f>Compiled!AI26</f>
        <v>1557</v>
      </c>
      <c r="F55" s="557"/>
    </row>
    <row r="56" spans="1:6" s="554" customFormat="1" ht="12.75" customHeight="1" x14ac:dyDescent="0.25">
      <c r="A56" s="555" t="s">
        <v>559</v>
      </c>
      <c r="B56" s="556">
        <f t="shared" si="2"/>
        <v>0.50168936768801675</v>
      </c>
      <c r="C56" s="556">
        <f t="shared" si="3"/>
        <v>0.49831063231198314</v>
      </c>
      <c r="D56" s="565">
        <f>Compiled!AH27+Compiled!AH28+Compiled!AH29+Compiled!AH30</f>
        <v>67564383.529999986</v>
      </c>
      <c r="E56" s="565">
        <f>Compiled!AI27+Compiled!AI28+Compiled!AI29+Compiled!AI30</f>
        <v>67109356.599999994</v>
      </c>
      <c r="F56" s="557"/>
    </row>
  </sheetData>
  <mergeCells count="3">
    <mergeCell ref="A1:F1"/>
    <mergeCell ref="A2:F2"/>
    <mergeCell ref="A30:F30"/>
  </mergeCells>
  <printOptions horizontalCentered="1"/>
  <pageMargins left="0.5" right="0.5" top="0.75" bottom="0.51" header="0.5" footer="0.3"/>
  <pageSetup orientation="portrait" horizontalDpi="1200" verticalDpi="1200" r:id="rId1"/>
  <headerFooter alignWithMargins="0">
    <oddHeader>&amp;L&amp;"Times New Roman,Bold"&amp;10Draft Version Only - Pending final verifications of selected data</oddHeader>
    <oddFooter>&amp;L&amp;"Times New Roman,Regular"&amp;9Burns &amp;&amp; Associates, Inc.&amp;R&amp;"Times New Roman,Regular"&amp;9February 17,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tabSelected="1" workbookViewId="0">
      <selection activeCell="F12" sqref="F12"/>
    </sheetView>
  </sheetViews>
  <sheetFormatPr defaultRowHeight="13.8" x14ac:dyDescent="0.25"/>
  <cols>
    <col min="1" max="1" width="28.77734375" style="9" customWidth="1"/>
    <col min="2" max="5" width="15.21875" style="9" customWidth="1"/>
    <col min="6" max="16384" width="8.88671875" style="9"/>
  </cols>
  <sheetData>
    <row r="1" spans="1:6" x14ac:dyDescent="0.25">
      <c r="A1" s="627" t="s">
        <v>560</v>
      </c>
      <c r="B1" s="627"/>
      <c r="C1" s="627"/>
      <c r="D1" s="627"/>
      <c r="E1" s="627"/>
      <c r="F1" s="614"/>
    </row>
    <row r="2" spans="1:6" x14ac:dyDescent="0.25">
      <c r="A2" s="627" t="s">
        <v>639</v>
      </c>
      <c r="B2" s="627"/>
      <c r="C2" s="627"/>
      <c r="D2" s="627"/>
      <c r="E2" s="627"/>
      <c r="F2" s="614"/>
    </row>
    <row r="4" spans="1:6" x14ac:dyDescent="0.25">
      <c r="A4" s="4" t="s">
        <v>640</v>
      </c>
    </row>
    <row r="5" spans="1:6" x14ac:dyDescent="0.25">
      <c r="A5" s="4"/>
    </row>
    <row r="6" spans="1:6" s="4" customFormat="1" ht="13.2" x14ac:dyDescent="0.25">
      <c r="B6" s="623" t="s">
        <v>499</v>
      </c>
      <c r="C6" s="623" t="s">
        <v>500</v>
      </c>
      <c r="D6" s="623" t="s">
        <v>501</v>
      </c>
      <c r="E6" s="623" t="s">
        <v>502</v>
      </c>
    </row>
    <row r="7" spans="1:6" s="215" customFormat="1" ht="16.05" customHeight="1" x14ac:dyDescent="0.25">
      <c r="A7" s="621" t="s">
        <v>301</v>
      </c>
      <c r="B7" s="624">
        <f>SUM(B8:B31)</f>
        <v>1028427657.9300001</v>
      </c>
      <c r="C7" s="624">
        <f t="shared" ref="C7:E7" si="0">SUM(C8:C31)</f>
        <v>1742529264.1699996</v>
      </c>
      <c r="D7" s="624">
        <f t="shared" si="0"/>
        <v>1516997426.638</v>
      </c>
      <c r="E7" s="624">
        <f t="shared" si="0"/>
        <v>1831356305.2760005</v>
      </c>
    </row>
    <row r="8" spans="1:6" s="4" customFormat="1" ht="16.05" customHeight="1" x14ac:dyDescent="0.25">
      <c r="A8" s="615" t="s">
        <v>302</v>
      </c>
      <c r="B8" s="127">
        <f>SuppCY12!D2</f>
        <v>4850000</v>
      </c>
      <c r="C8" s="127">
        <f>SuppCY13!D2</f>
        <v>4850000</v>
      </c>
      <c r="D8" s="127">
        <f>SuppCY14!D2</f>
        <v>1886848</v>
      </c>
      <c r="E8" s="127">
        <f>SuppCY15!E2</f>
        <v>1000000</v>
      </c>
    </row>
    <row r="9" spans="1:6" s="4" customFormat="1" ht="16.05" customHeight="1" x14ac:dyDescent="0.25">
      <c r="A9" s="616" t="s">
        <v>303</v>
      </c>
      <c r="B9" s="137">
        <f>SuppCY12!E2</f>
        <v>184804033</v>
      </c>
      <c r="C9" s="137">
        <f>SuppCY13!E2</f>
        <v>643060913.20999992</v>
      </c>
      <c r="D9" s="137">
        <f>SuppCY14!E2</f>
        <v>114292412.50000001</v>
      </c>
      <c r="E9" s="137">
        <f>SuppCY15!F2</f>
        <v>178012931</v>
      </c>
    </row>
    <row r="10" spans="1:6" s="4" customFormat="1" ht="16.05" customHeight="1" x14ac:dyDescent="0.25">
      <c r="A10" s="616" t="s">
        <v>304</v>
      </c>
      <c r="B10" s="137">
        <f>SuppCY12!F2</f>
        <v>7635150</v>
      </c>
      <c r="C10" s="137">
        <f>SuppCY13!F2</f>
        <v>4080714</v>
      </c>
      <c r="D10" s="137">
        <f>SuppCY14!F2</f>
        <v>36031251</v>
      </c>
      <c r="E10" s="137">
        <f>SuppCY15!G2</f>
        <v>14327257</v>
      </c>
    </row>
    <row r="11" spans="1:6" s="4" customFormat="1" ht="16.05" customHeight="1" x14ac:dyDescent="0.25">
      <c r="A11" s="617" t="s">
        <v>305</v>
      </c>
      <c r="B11" s="137">
        <f>SuppCY12!G2</f>
        <v>5000000</v>
      </c>
      <c r="C11" s="137">
        <f>SuppCY13!G2</f>
        <v>5000000</v>
      </c>
      <c r="D11" s="137">
        <f>SuppCY14!G2</f>
        <v>5000000</v>
      </c>
      <c r="E11" s="137">
        <f>SuppCY15!H2</f>
        <v>5000000</v>
      </c>
    </row>
    <row r="12" spans="1:6" s="4" customFormat="1" ht="16.05" customHeight="1" x14ac:dyDescent="0.25">
      <c r="A12" s="616" t="s">
        <v>306</v>
      </c>
      <c r="B12" s="137">
        <f>SuppCY12!H2</f>
        <v>93594568</v>
      </c>
      <c r="C12" s="137">
        <f>SuppCY13!H2</f>
        <v>22440547</v>
      </c>
      <c r="D12" s="137">
        <f>SuppCY14!H2</f>
        <v>0</v>
      </c>
      <c r="E12" s="137">
        <f>SuppCY15!I2</f>
        <v>0</v>
      </c>
    </row>
    <row r="13" spans="1:6" s="4" customFormat="1" ht="16.05" customHeight="1" x14ac:dyDescent="0.25">
      <c r="A13" s="616" t="s">
        <v>307</v>
      </c>
      <c r="B13" s="137">
        <f>SuppCY12!I2</f>
        <v>24711872</v>
      </c>
      <c r="C13" s="137">
        <f>SuppCY13!I2</f>
        <v>18381511</v>
      </c>
      <c r="D13" s="137">
        <f>SuppCY14!I2</f>
        <v>2553061</v>
      </c>
      <c r="E13" s="137">
        <f>SuppCY15!J2</f>
        <v>0</v>
      </c>
    </row>
    <row r="14" spans="1:6" s="4" customFormat="1" ht="16.05" customHeight="1" x14ac:dyDescent="0.25">
      <c r="A14" s="618" t="s">
        <v>308</v>
      </c>
      <c r="B14" s="137">
        <f>SuppCY12!J2</f>
        <v>300005.09999999998</v>
      </c>
      <c r="C14" s="137">
        <f>SuppCY13!J2</f>
        <v>0</v>
      </c>
      <c r="D14" s="137">
        <v>0</v>
      </c>
      <c r="E14" s="137">
        <v>0</v>
      </c>
    </row>
    <row r="15" spans="1:6" s="4" customFormat="1" ht="16.05" customHeight="1" x14ac:dyDescent="0.25">
      <c r="A15" s="616" t="s">
        <v>309</v>
      </c>
      <c r="B15" s="137">
        <f>SuppCY12!K2</f>
        <v>17833750</v>
      </c>
      <c r="C15" s="137">
        <f>SuppCY13!K2</f>
        <v>5444348</v>
      </c>
      <c r="D15" s="137">
        <f>SuppCY14!J2</f>
        <v>5444348</v>
      </c>
      <c r="E15" s="137">
        <f>SuppCY15!K2</f>
        <v>0</v>
      </c>
    </row>
    <row r="16" spans="1:6" s="4" customFormat="1" ht="16.05" customHeight="1" x14ac:dyDescent="0.25">
      <c r="A16" s="616" t="s">
        <v>310</v>
      </c>
      <c r="B16" s="137">
        <f>SuppCY12!L2</f>
        <v>96135752</v>
      </c>
      <c r="C16" s="137">
        <f>SuppCY13!L2</f>
        <v>46103105</v>
      </c>
      <c r="D16" s="137">
        <f>SuppCY14!K2</f>
        <v>40533105</v>
      </c>
      <c r="E16" s="137">
        <f>SuppCY15!L2</f>
        <v>0</v>
      </c>
    </row>
    <row r="17" spans="1:5" s="4" customFormat="1" ht="16.05" customHeight="1" x14ac:dyDescent="0.25">
      <c r="A17" s="618" t="s">
        <v>311</v>
      </c>
      <c r="B17" s="137">
        <f>SuppCY12!M2</f>
        <v>55061189</v>
      </c>
      <c r="C17" s="137">
        <f>SuppCY13!M2</f>
        <v>62683110</v>
      </c>
      <c r="D17" s="137">
        <f>SuppCY14!L2</f>
        <v>22685919</v>
      </c>
      <c r="E17" s="137">
        <f>SuppCY15!M2</f>
        <v>25892113</v>
      </c>
    </row>
    <row r="18" spans="1:5" s="4" customFormat="1" ht="16.05" customHeight="1" x14ac:dyDescent="0.25">
      <c r="A18" s="618" t="s">
        <v>358</v>
      </c>
      <c r="B18" s="137">
        <f>SuppCY12!N2</f>
        <v>0</v>
      </c>
      <c r="C18" s="137">
        <f>SuppCY13!N2</f>
        <v>7060008</v>
      </c>
      <c r="D18" s="137">
        <f>SuppCY14!M2</f>
        <v>23081420</v>
      </c>
      <c r="E18" s="137">
        <f>SuppCY15!N2</f>
        <v>8491830</v>
      </c>
    </row>
    <row r="19" spans="1:5" s="4" customFormat="1" ht="16.05" customHeight="1" x14ac:dyDescent="0.25">
      <c r="A19" s="618" t="s">
        <v>359</v>
      </c>
      <c r="B19" s="137">
        <f>SuppCY12!O3</f>
        <v>0</v>
      </c>
      <c r="C19" s="137">
        <f>SuppCY13!O2</f>
        <v>23498220</v>
      </c>
      <c r="D19" s="137">
        <f>SuppCY14!N2</f>
        <v>46657323</v>
      </c>
      <c r="E19" s="137">
        <f>SuppCY15!O2</f>
        <v>33552628</v>
      </c>
    </row>
    <row r="20" spans="1:5" s="4" customFormat="1" ht="16.05" customHeight="1" x14ac:dyDescent="0.25">
      <c r="A20" s="618" t="s">
        <v>373</v>
      </c>
      <c r="B20" s="137">
        <v>0</v>
      </c>
      <c r="C20" s="137">
        <v>0</v>
      </c>
      <c r="D20" s="137">
        <f>SuppCY14!O2</f>
        <v>10000000</v>
      </c>
      <c r="E20" s="137">
        <f>SuppCY15!P2</f>
        <v>10393104</v>
      </c>
    </row>
    <row r="21" spans="1:5" s="4" customFormat="1" ht="16.05" customHeight="1" x14ac:dyDescent="0.25">
      <c r="A21" s="618" t="s">
        <v>312</v>
      </c>
      <c r="B21" s="137">
        <f>SuppCY12!P2</f>
        <v>4663708.83</v>
      </c>
      <c r="C21" s="137">
        <f>SuppCY13!P2</f>
        <v>8747791.9000000004</v>
      </c>
      <c r="D21" s="137">
        <f>SuppCY14!P2</f>
        <v>6379563.2899999991</v>
      </c>
      <c r="E21" s="137">
        <f>SuppCY15!Q2</f>
        <v>9063617.4300000016</v>
      </c>
    </row>
    <row r="22" spans="1:5" s="4" customFormat="1" ht="16.05" customHeight="1" x14ac:dyDescent="0.25">
      <c r="A22" s="619" t="s">
        <v>313</v>
      </c>
      <c r="B22" s="137">
        <f>SuppCY12!Q2</f>
        <v>878260</v>
      </c>
      <c r="C22" s="137">
        <f>SuppCY13!Q2</f>
        <v>16587103.9</v>
      </c>
      <c r="D22" s="137">
        <f>SuppCY14!Q2</f>
        <v>6045244.4300000006</v>
      </c>
      <c r="E22" s="137">
        <f>SuppCY15!R2</f>
        <v>0</v>
      </c>
    </row>
    <row r="23" spans="1:5" s="4" customFormat="1" ht="16.05" customHeight="1" x14ac:dyDescent="0.25">
      <c r="A23" s="618" t="s">
        <v>641</v>
      </c>
      <c r="B23" s="137">
        <f>SuppCY12!R2</f>
        <v>527522224</v>
      </c>
      <c r="C23" s="137">
        <f>SuppCY13!R2</f>
        <v>168599696.00999999</v>
      </c>
      <c r="D23" s="137">
        <f>SuppCY14!R2</f>
        <v>68520069</v>
      </c>
      <c r="E23" s="137">
        <f>SuppCY15!S2</f>
        <v>78218252</v>
      </c>
    </row>
    <row r="24" spans="1:5" s="4" customFormat="1" ht="16.05" customHeight="1" x14ac:dyDescent="0.25">
      <c r="A24" s="618" t="s">
        <v>646</v>
      </c>
      <c r="B24" s="137">
        <f>SuppCY12!S2</f>
        <v>0</v>
      </c>
      <c r="C24" s="137">
        <f>SuppCY13!S2</f>
        <v>451702918.69999999</v>
      </c>
      <c r="D24" s="137">
        <f>SuppCY14!S2</f>
        <v>515279645.87</v>
      </c>
      <c r="E24" s="137">
        <f>SuppCY15!T2</f>
        <v>621670930</v>
      </c>
    </row>
    <row r="25" spans="1:5" s="4" customFormat="1" ht="16.05" customHeight="1" x14ac:dyDescent="0.25">
      <c r="A25" s="618" t="s">
        <v>642</v>
      </c>
      <c r="B25" s="137">
        <f>SuppCY12!T2</f>
        <v>2000000</v>
      </c>
      <c r="C25" s="137">
        <f>SuppCY13!T2</f>
        <v>-414498</v>
      </c>
      <c r="D25" s="137">
        <v>0</v>
      </c>
      <c r="E25" s="137">
        <v>0</v>
      </c>
    </row>
    <row r="26" spans="1:5" s="4" customFormat="1" ht="16.05" customHeight="1" x14ac:dyDescent="0.25">
      <c r="A26" s="618" t="s">
        <v>643</v>
      </c>
      <c r="B26" s="137">
        <f>SuppCY12!U2</f>
        <v>2000000</v>
      </c>
      <c r="C26" s="137">
        <f>SuppCY13!U2</f>
        <v>1000000</v>
      </c>
      <c r="D26" s="137">
        <f>SuppCY14!T2</f>
        <v>2000000</v>
      </c>
      <c r="E26" s="137">
        <f>SuppCY15!U2</f>
        <v>1000000</v>
      </c>
    </row>
    <row r="27" spans="1:5" s="4" customFormat="1" ht="16.05" customHeight="1" x14ac:dyDescent="0.25">
      <c r="A27" s="618" t="s">
        <v>647</v>
      </c>
      <c r="B27" s="137">
        <f>SuppCY12!V2</f>
        <v>182469</v>
      </c>
      <c r="C27" s="137">
        <f>SuppCY13!W2</f>
        <v>9576918.8499999996</v>
      </c>
      <c r="D27" s="137">
        <f>SuppCY14!V2</f>
        <v>11608833.560000001</v>
      </c>
      <c r="E27" s="137">
        <f>SuppCY15!W2</f>
        <v>12337879.6</v>
      </c>
    </row>
    <row r="28" spans="1:5" s="4" customFormat="1" ht="16.05" customHeight="1" x14ac:dyDescent="0.25">
      <c r="A28" s="619" t="s">
        <v>644</v>
      </c>
      <c r="B28" s="137">
        <f>SuppCY12!W2</f>
        <v>1254677</v>
      </c>
      <c r="C28" s="137">
        <f>SuppCY13!V2</f>
        <v>357130.6</v>
      </c>
      <c r="D28" s="137">
        <f>SuppCY14!U2</f>
        <v>379132.61</v>
      </c>
      <c r="E28" s="137">
        <f>SuppCY15!V2</f>
        <v>0</v>
      </c>
    </row>
    <row r="29" spans="1:5" s="4" customFormat="1" ht="16.05" customHeight="1" x14ac:dyDescent="0.25">
      <c r="A29" s="619" t="s">
        <v>648</v>
      </c>
      <c r="B29" s="137">
        <v>0</v>
      </c>
      <c r="C29" s="137">
        <f>SuppCY13!X2</f>
        <v>1823392</v>
      </c>
      <c r="D29" s="137">
        <f>SuppCY14!W2</f>
        <v>1516840</v>
      </c>
      <c r="E29" s="137">
        <f>SuppCY15!X2</f>
        <v>17483757</v>
      </c>
    </row>
    <row r="30" spans="1:5" s="4" customFormat="1" ht="16.05" customHeight="1" x14ac:dyDescent="0.25">
      <c r="A30" s="619" t="s">
        <v>649</v>
      </c>
      <c r="B30" s="137">
        <v>0</v>
      </c>
      <c r="C30" s="137">
        <f>SuppCY13!Y2</f>
        <v>120973167</v>
      </c>
      <c r="D30" s="137">
        <f>SuppCY14!X2</f>
        <v>393502362.69999999</v>
      </c>
      <c r="E30" s="137">
        <f>SuppCY15!Y2</f>
        <v>365220679.52000004</v>
      </c>
    </row>
    <row r="31" spans="1:5" s="4" customFormat="1" ht="16.05" customHeight="1" x14ac:dyDescent="0.25">
      <c r="A31" s="620" t="s">
        <v>374</v>
      </c>
      <c r="B31" s="622">
        <v>0</v>
      </c>
      <c r="C31" s="622">
        <f>SuppCY13!Y3</f>
        <v>120973167</v>
      </c>
      <c r="D31" s="622">
        <f>SuppCY14!Y2</f>
        <v>203600047.678</v>
      </c>
      <c r="E31" s="622">
        <f>SuppCY15!Z2</f>
        <v>449691326.72600019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  <headerFooter>
    <oddFooter>&amp;L&amp;"Times New Roman,Regular"Burns &amp;&amp; Associates, Inc.&amp;R&amp;"Times New Roman,Regular"February 17,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6"/>
  <sheetViews>
    <sheetView showGridLines="0" workbookViewId="0">
      <selection activeCell="A2" sqref="A2:F2"/>
    </sheetView>
  </sheetViews>
  <sheetFormatPr defaultColWidth="17.6640625" defaultRowHeight="13.2" x14ac:dyDescent="0.25"/>
  <cols>
    <col min="1" max="1" width="23" style="558" customWidth="1"/>
    <col min="2" max="3" width="22.77734375" style="558" customWidth="1"/>
    <col min="4" max="5" width="11.77734375" style="558" customWidth="1"/>
    <col min="6" max="6" width="1.109375" style="558" customWidth="1"/>
    <col min="7" max="247" width="9.109375" style="558" customWidth="1"/>
    <col min="248" max="250" width="17.6640625" style="558"/>
    <col min="251" max="251" width="31.6640625" style="558" customWidth="1"/>
    <col min="252" max="260" width="10.6640625" style="558" customWidth="1"/>
    <col min="261" max="503" width="9.109375" style="558" customWidth="1"/>
    <col min="504" max="506" width="17.6640625" style="558"/>
    <col min="507" max="507" width="31.6640625" style="558" customWidth="1"/>
    <col min="508" max="516" width="10.6640625" style="558" customWidth="1"/>
    <col min="517" max="759" width="9.109375" style="558" customWidth="1"/>
    <col min="760" max="762" width="17.6640625" style="558"/>
    <col min="763" max="763" width="31.6640625" style="558" customWidth="1"/>
    <col min="764" max="772" width="10.6640625" style="558" customWidth="1"/>
    <col min="773" max="1015" width="9.109375" style="558" customWidth="1"/>
    <col min="1016" max="1018" width="17.6640625" style="558"/>
    <col min="1019" max="1019" width="31.6640625" style="558" customWidth="1"/>
    <col min="1020" max="1028" width="10.6640625" style="558" customWidth="1"/>
    <col min="1029" max="1271" width="9.109375" style="558" customWidth="1"/>
    <col min="1272" max="1274" width="17.6640625" style="558"/>
    <col min="1275" max="1275" width="31.6640625" style="558" customWidth="1"/>
    <col min="1276" max="1284" width="10.6640625" style="558" customWidth="1"/>
    <col min="1285" max="1527" width="9.109375" style="558" customWidth="1"/>
    <col min="1528" max="1530" width="17.6640625" style="558"/>
    <col min="1531" max="1531" width="31.6640625" style="558" customWidth="1"/>
    <col min="1532" max="1540" width="10.6640625" style="558" customWidth="1"/>
    <col min="1541" max="1783" width="9.109375" style="558" customWidth="1"/>
    <col min="1784" max="1786" width="17.6640625" style="558"/>
    <col min="1787" max="1787" width="31.6640625" style="558" customWidth="1"/>
    <col min="1788" max="1796" width="10.6640625" style="558" customWidth="1"/>
    <col min="1797" max="2039" width="9.109375" style="558" customWidth="1"/>
    <col min="2040" max="2042" width="17.6640625" style="558"/>
    <col min="2043" max="2043" width="31.6640625" style="558" customWidth="1"/>
    <col min="2044" max="2052" width="10.6640625" style="558" customWidth="1"/>
    <col min="2053" max="2295" width="9.109375" style="558" customWidth="1"/>
    <col min="2296" max="2298" width="17.6640625" style="558"/>
    <col min="2299" max="2299" width="31.6640625" style="558" customWidth="1"/>
    <col min="2300" max="2308" width="10.6640625" style="558" customWidth="1"/>
    <col min="2309" max="2551" width="9.109375" style="558" customWidth="1"/>
    <col min="2552" max="2554" width="17.6640625" style="558"/>
    <col min="2555" max="2555" width="31.6640625" style="558" customWidth="1"/>
    <col min="2556" max="2564" width="10.6640625" style="558" customWidth="1"/>
    <col min="2565" max="2807" width="9.109375" style="558" customWidth="1"/>
    <col min="2808" max="2810" width="17.6640625" style="558"/>
    <col min="2811" max="2811" width="31.6640625" style="558" customWidth="1"/>
    <col min="2812" max="2820" width="10.6640625" style="558" customWidth="1"/>
    <col min="2821" max="3063" width="9.109375" style="558" customWidth="1"/>
    <col min="3064" max="3066" width="17.6640625" style="558"/>
    <col min="3067" max="3067" width="31.6640625" style="558" customWidth="1"/>
    <col min="3068" max="3076" width="10.6640625" style="558" customWidth="1"/>
    <col min="3077" max="3319" width="9.109375" style="558" customWidth="1"/>
    <col min="3320" max="3322" width="17.6640625" style="558"/>
    <col min="3323" max="3323" width="31.6640625" style="558" customWidth="1"/>
    <col min="3324" max="3332" width="10.6640625" style="558" customWidth="1"/>
    <col min="3333" max="3575" width="9.109375" style="558" customWidth="1"/>
    <col min="3576" max="3578" width="17.6640625" style="558"/>
    <col min="3579" max="3579" width="31.6640625" style="558" customWidth="1"/>
    <col min="3580" max="3588" width="10.6640625" style="558" customWidth="1"/>
    <col min="3589" max="3831" width="9.109375" style="558" customWidth="1"/>
    <col min="3832" max="3834" width="17.6640625" style="558"/>
    <col min="3835" max="3835" width="31.6640625" style="558" customWidth="1"/>
    <col min="3836" max="3844" width="10.6640625" style="558" customWidth="1"/>
    <col min="3845" max="4087" width="9.109375" style="558" customWidth="1"/>
    <col min="4088" max="4090" width="17.6640625" style="558"/>
    <col min="4091" max="4091" width="31.6640625" style="558" customWidth="1"/>
    <col min="4092" max="4100" width="10.6640625" style="558" customWidth="1"/>
    <col min="4101" max="4343" width="9.109375" style="558" customWidth="1"/>
    <col min="4344" max="4346" width="17.6640625" style="558"/>
    <col min="4347" max="4347" width="31.6640625" style="558" customWidth="1"/>
    <col min="4348" max="4356" width="10.6640625" style="558" customWidth="1"/>
    <col min="4357" max="4599" width="9.109375" style="558" customWidth="1"/>
    <col min="4600" max="4602" width="17.6640625" style="558"/>
    <col min="4603" max="4603" width="31.6640625" style="558" customWidth="1"/>
    <col min="4604" max="4612" width="10.6640625" style="558" customWidth="1"/>
    <col min="4613" max="4855" width="9.109375" style="558" customWidth="1"/>
    <col min="4856" max="4858" width="17.6640625" style="558"/>
    <col min="4859" max="4859" width="31.6640625" style="558" customWidth="1"/>
    <col min="4860" max="4868" width="10.6640625" style="558" customWidth="1"/>
    <col min="4869" max="5111" width="9.109375" style="558" customWidth="1"/>
    <col min="5112" max="5114" width="17.6640625" style="558"/>
    <col min="5115" max="5115" width="31.6640625" style="558" customWidth="1"/>
    <col min="5116" max="5124" width="10.6640625" style="558" customWidth="1"/>
    <col min="5125" max="5367" width="9.109375" style="558" customWidth="1"/>
    <col min="5368" max="5370" width="17.6640625" style="558"/>
    <col min="5371" max="5371" width="31.6640625" style="558" customWidth="1"/>
    <col min="5372" max="5380" width="10.6640625" style="558" customWidth="1"/>
    <col min="5381" max="5623" width="9.109375" style="558" customWidth="1"/>
    <col min="5624" max="5626" width="17.6640625" style="558"/>
    <col min="5627" max="5627" width="31.6640625" style="558" customWidth="1"/>
    <col min="5628" max="5636" width="10.6640625" style="558" customWidth="1"/>
    <col min="5637" max="5879" width="9.109375" style="558" customWidth="1"/>
    <col min="5880" max="5882" width="17.6640625" style="558"/>
    <col min="5883" max="5883" width="31.6640625" style="558" customWidth="1"/>
    <col min="5884" max="5892" width="10.6640625" style="558" customWidth="1"/>
    <col min="5893" max="6135" width="9.109375" style="558" customWidth="1"/>
    <col min="6136" max="6138" width="17.6640625" style="558"/>
    <col min="6139" max="6139" width="31.6640625" style="558" customWidth="1"/>
    <col min="6140" max="6148" width="10.6640625" style="558" customWidth="1"/>
    <col min="6149" max="6391" width="9.109375" style="558" customWidth="1"/>
    <col min="6392" max="6394" width="17.6640625" style="558"/>
    <col min="6395" max="6395" width="31.6640625" style="558" customWidth="1"/>
    <col min="6396" max="6404" width="10.6640625" style="558" customWidth="1"/>
    <col min="6405" max="6647" width="9.109375" style="558" customWidth="1"/>
    <col min="6648" max="6650" width="17.6640625" style="558"/>
    <col min="6651" max="6651" width="31.6640625" style="558" customWidth="1"/>
    <col min="6652" max="6660" width="10.6640625" style="558" customWidth="1"/>
    <col min="6661" max="6903" width="9.109375" style="558" customWidth="1"/>
    <col min="6904" max="6906" width="17.6640625" style="558"/>
    <col min="6907" max="6907" width="31.6640625" style="558" customWidth="1"/>
    <col min="6908" max="6916" width="10.6640625" style="558" customWidth="1"/>
    <col min="6917" max="7159" width="9.109375" style="558" customWidth="1"/>
    <col min="7160" max="7162" width="17.6640625" style="558"/>
    <col min="7163" max="7163" width="31.6640625" style="558" customWidth="1"/>
    <col min="7164" max="7172" width="10.6640625" style="558" customWidth="1"/>
    <col min="7173" max="7415" width="9.109375" style="558" customWidth="1"/>
    <col min="7416" max="7418" width="17.6640625" style="558"/>
    <col min="7419" max="7419" width="31.6640625" style="558" customWidth="1"/>
    <col min="7420" max="7428" width="10.6640625" style="558" customWidth="1"/>
    <col min="7429" max="7671" width="9.109375" style="558" customWidth="1"/>
    <col min="7672" max="7674" width="17.6640625" style="558"/>
    <col min="7675" max="7675" width="31.6640625" style="558" customWidth="1"/>
    <col min="7676" max="7684" width="10.6640625" style="558" customWidth="1"/>
    <col min="7685" max="7927" width="9.109375" style="558" customWidth="1"/>
    <col min="7928" max="7930" width="17.6640625" style="558"/>
    <col min="7931" max="7931" width="31.6640625" style="558" customWidth="1"/>
    <col min="7932" max="7940" width="10.6640625" style="558" customWidth="1"/>
    <col min="7941" max="8183" width="9.109375" style="558" customWidth="1"/>
    <col min="8184" max="8186" width="17.6640625" style="558"/>
    <col min="8187" max="8187" width="31.6640625" style="558" customWidth="1"/>
    <col min="8188" max="8196" width="10.6640625" style="558" customWidth="1"/>
    <col min="8197" max="8439" width="9.109375" style="558" customWidth="1"/>
    <col min="8440" max="8442" width="17.6640625" style="558"/>
    <col min="8443" max="8443" width="31.6640625" style="558" customWidth="1"/>
    <col min="8444" max="8452" width="10.6640625" style="558" customWidth="1"/>
    <col min="8453" max="8695" width="9.109375" style="558" customWidth="1"/>
    <col min="8696" max="8698" width="17.6640625" style="558"/>
    <col min="8699" max="8699" width="31.6640625" style="558" customWidth="1"/>
    <col min="8700" max="8708" width="10.6640625" style="558" customWidth="1"/>
    <col min="8709" max="8951" width="9.109375" style="558" customWidth="1"/>
    <col min="8952" max="8954" width="17.6640625" style="558"/>
    <col min="8955" max="8955" width="31.6640625" style="558" customWidth="1"/>
    <col min="8956" max="8964" width="10.6640625" style="558" customWidth="1"/>
    <col min="8965" max="9207" width="9.109375" style="558" customWidth="1"/>
    <col min="9208" max="9210" width="17.6640625" style="558"/>
    <col min="9211" max="9211" width="31.6640625" style="558" customWidth="1"/>
    <col min="9212" max="9220" width="10.6640625" style="558" customWidth="1"/>
    <col min="9221" max="9463" width="9.109375" style="558" customWidth="1"/>
    <col min="9464" max="9466" width="17.6640625" style="558"/>
    <col min="9467" max="9467" width="31.6640625" style="558" customWidth="1"/>
    <col min="9468" max="9476" width="10.6640625" style="558" customWidth="1"/>
    <col min="9477" max="9719" width="9.109375" style="558" customWidth="1"/>
    <col min="9720" max="9722" width="17.6640625" style="558"/>
    <col min="9723" max="9723" width="31.6640625" style="558" customWidth="1"/>
    <col min="9724" max="9732" width="10.6640625" style="558" customWidth="1"/>
    <col min="9733" max="9975" width="9.109375" style="558" customWidth="1"/>
    <col min="9976" max="9978" width="17.6640625" style="558"/>
    <col min="9979" max="9979" width="31.6640625" style="558" customWidth="1"/>
    <col min="9980" max="9988" width="10.6640625" style="558" customWidth="1"/>
    <col min="9989" max="10231" width="9.109375" style="558" customWidth="1"/>
    <col min="10232" max="10234" width="17.6640625" style="558"/>
    <col min="10235" max="10235" width="31.6640625" style="558" customWidth="1"/>
    <col min="10236" max="10244" width="10.6640625" style="558" customWidth="1"/>
    <col min="10245" max="10487" width="9.109375" style="558" customWidth="1"/>
    <col min="10488" max="10490" width="17.6640625" style="558"/>
    <col min="10491" max="10491" width="31.6640625" style="558" customWidth="1"/>
    <col min="10492" max="10500" width="10.6640625" style="558" customWidth="1"/>
    <col min="10501" max="10743" width="9.109375" style="558" customWidth="1"/>
    <col min="10744" max="10746" width="17.6640625" style="558"/>
    <col min="10747" max="10747" width="31.6640625" style="558" customWidth="1"/>
    <col min="10748" max="10756" width="10.6640625" style="558" customWidth="1"/>
    <col min="10757" max="10999" width="9.109375" style="558" customWidth="1"/>
    <col min="11000" max="11002" width="17.6640625" style="558"/>
    <col min="11003" max="11003" width="31.6640625" style="558" customWidth="1"/>
    <col min="11004" max="11012" width="10.6640625" style="558" customWidth="1"/>
    <col min="11013" max="11255" width="9.109375" style="558" customWidth="1"/>
    <col min="11256" max="11258" width="17.6640625" style="558"/>
    <col min="11259" max="11259" width="31.6640625" style="558" customWidth="1"/>
    <col min="11260" max="11268" width="10.6640625" style="558" customWidth="1"/>
    <col min="11269" max="11511" width="9.109375" style="558" customWidth="1"/>
    <col min="11512" max="11514" width="17.6640625" style="558"/>
    <col min="11515" max="11515" width="31.6640625" style="558" customWidth="1"/>
    <col min="11516" max="11524" width="10.6640625" style="558" customWidth="1"/>
    <col min="11525" max="11767" width="9.109375" style="558" customWidth="1"/>
    <col min="11768" max="11770" width="17.6640625" style="558"/>
    <col min="11771" max="11771" width="31.6640625" style="558" customWidth="1"/>
    <col min="11772" max="11780" width="10.6640625" style="558" customWidth="1"/>
    <col min="11781" max="12023" width="9.109375" style="558" customWidth="1"/>
    <col min="12024" max="12026" width="17.6640625" style="558"/>
    <col min="12027" max="12027" width="31.6640625" style="558" customWidth="1"/>
    <col min="12028" max="12036" width="10.6640625" style="558" customWidth="1"/>
    <col min="12037" max="12279" width="9.109375" style="558" customWidth="1"/>
    <col min="12280" max="12282" width="17.6640625" style="558"/>
    <col min="12283" max="12283" width="31.6640625" style="558" customWidth="1"/>
    <col min="12284" max="12292" width="10.6640625" style="558" customWidth="1"/>
    <col min="12293" max="12535" width="9.109375" style="558" customWidth="1"/>
    <col min="12536" max="12538" width="17.6640625" style="558"/>
    <col min="12539" max="12539" width="31.6640625" style="558" customWidth="1"/>
    <col min="12540" max="12548" width="10.6640625" style="558" customWidth="1"/>
    <col min="12549" max="12791" width="9.109375" style="558" customWidth="1"/>
    <col min="12792" max="12794" width="17.6640625" style="558"/>
    <col min="12795" max="12795" width="31.6640625" style="558" customWidth="1"/>
    <col min="12796" max="12804" width="10.6640625" style="558" customWidth="1"/>
    <col min="12805" max="13047" width="9.109375" style="558" customWidth="1"/>
    <col min="13048" max="13050" width="17.6640625" style="558"/>
    <col min="13051" max="13051" width="31.6640625" style="558" customWidth="1"/>
    <col min="13052" max="13060" width="10.6640625" style="558" customWidth="1"/>
    <col min="13061" max="13303" width="9.109375" style="558" customWidth="1"/>
    <col min="13304" max="13306" width="17.6640625" style="558"/>
    <col min="13307" max="13307" width="31.6640625" style="558" customWidth="1"/>
    <col min="13308" max="13316" width="10.6640625" style="558" customWidth="1"/>
    <col min="13317" max="13559" width="9.109375" style="558" customWidth="1"/>
    <col min="13560" max="13562" width="17.6640625" style="558"/>
    <col min="13563" max="13563" width="31.6640625" style="558" customWidth="1"/>
    <col min="13564" max="13572" width="10.6640625" style="558" customWidth="1"/>
    <col min="13573" max="13815" width="9.109375" style="558" customWidth="1"/>
    <col min="13816" max="13818" width="17.6640625" style="558"/>
    <col min="13819" max="13819" width="31.6640625" style="558" customWidth="1"/>
    <col min="13820" max="13828" width="10.6640625" style="558" customWidth="1"/>
    <col min="13829" max="14071" width="9.109375" style="558" customWidth="1"/>
    <col min="14072" max="14074" width="17.6640625" style="558"/>
    <col min="14075" max="14075" width="31.6640625" style="558" customWidth="1"/>
    <col min="14076" max="14084" width="10.6640625" style="558" customWidth="1"/>
    <col min="14085" max="14327" width="9.109375" style="558" customWidth="1"/>
    <col min="14328" max="14330" width="17.6640625" style="558"/>
    <col min="14331" max="14331" width="31.6640625" style="558" customWidth="1"/>
    <col min="14332" max="14340" width="10.6640625" style="558" customWidth="1"/>
    <col min="14341" max="14583" width="9.109375" style="558" customWidth="1"/>
    <col min="14584" max="14586" width="17.6640625" style="558"/>
    <col min="14587" max="14587" width="31.6640625" style="558" customWidth="1"/>
    <col min="14588" max="14596" width="10.6640625" style="558" customWidth="1"/>
    <col min="14597" max="14839" width="9.109375" style="558" customWidth="1"/>
    <col min="14840" max="14842" width="17.6640625" style="558"/>
    <col min="14843" max="14843" width="31.6640625" style="558" customWidth="1"/>
    <col min="14844" max="14852" width="10.6640625" style="558" customWidth="1"/>
    <col min="14853" max="15095" width="9.109375" style="558" customWidth="1"/>
    <col min="15096" max="15098" width="17.6640625" style="558"/>
    <col min="15099" max="15099" width="31.6640625" style="558" customWidth="1"/>
    <col min="15100" max="15108" width="10.6640625" style="558" customWidth="1"/>
    <col min="15109" max="15351" width="9.109375" style="558" customWidth="1"/>
    <col min="15352" max="15354" width="17.6640625" style="558"/>
    <col min="15355" max="15355" width="31.6640625" style="558" customWidth="1"/>
    <col min="15356" max="15364" width="10.6640625" style="558" customWidth="1"/>
    <col min="15365" max="15607" width="9.109375" style="558" customWidth="1"/>
    <col min="15608" max="15610" width="17.6640625" style="558"/>
    <col min="15611" max="15611" width="31.6640625" style="558" customWidth="1"/>
    <col min="15612" max="15620" width="10.6640625" style="558" customWidth="1"/>
    <col min="15621" max="15863" width="9.109375" style="558" customWidth="1"/>
    <col min="15864" max="15866" width="17.6640625" style="558"/>
    <col min="15867" max="15867" width="31.6640625" style="558" customWidth="1"/>
    <col min="15868" max="15876" width="10.6640625" style="558" customWidth="1"/>
    <col min="15877" max="16119" width="9.109375" style="558" customWidth="1"/>
    <col min="16120" max="16122" width="17.6640625" style="558"/>
    <col min="16123" max="16123" width="31.6640625" style="558" customWidth="1"/>
    <col min="16124" max="16132" width="10.6640625" style="558" customWidth="1"/>
    <col min="16133" max="16384" width="9.109375" style="558" customWidth="1"/>
  </cols>
  <sheetData>
    <row r="1" spans="1:6" s="547" customFormat="1" ht="12.75" customHeight="1" x14ac:dyDescent="0.3">
      <c r="A1" s="546" t="s">
        <v>638</v>
      </c>
      <c r="B1" s="546"/>
      <c r="C1" s="546"/>
      <c r="D1" s="546"/>
      <c r="E1" s="546"/>
      <c r="F1" s="546"/>
    </row>
    <row r="2" spans="1:6" s="547" customFormat="1" ht="12.75" customHeight="1" x14ac:dyDescent="0.3">
      <c r="A2" s="546" t="s">
        <v>561</v>
      </c>
      <c r="B2" s="546"/>
      <c r="C2" s="546"/>
      <c r="D2" s="546"/>
      <c r="E2" s="546"/>
      <c r="F2" s="546"/>
    </row>
    <row r="3" spans="1:6" s="547" customFormat="1" ht="4.5" customHeight="1" x14ac:dyDescent="0.3">
      <c r="A3" s="548"/>
      <c r="B3" s="548"/>
      <c r="C3" s="548"/>
      <c r="D3" s="548"/>
      <c r="E3" s="548"/>
      <c r="F3" s="549"/>
    </row>
    <row r="4" spans="1:6" ht="13.05" customHeight="1" x14ac:dyDescent="0.25"/>
    <row r="5" spans="1:6" ht="13.05" customHeight="1" x14ac:dyDescent="0.25"/>
    <row r="6" spans="1:6" ht="13.05" customHeight="1" x14ac:dyDescent="0.25"/>
    <row r="7" spans="1:6" ht="13.05" customHeight="1" x14ac:dyDescent="0.25"/>
    <row r="8" spans="1:6" ht="13.05" customHeight="1" x14ac:dyDescent="0.25"/>
    <row r="9" spans="1:6" ht="13.05" customHeight="1" x14ac:dyDescent="0.25"/>
    <row r="10" spans="1:6" ht="13.05" customHeight="1" x14ac:dyDescent="0.25"/>
    <row r="11" spans="1:6" ht="13.05" customHeight="1" x14ac:dyDescent="0.25"/>
    <row r="12" spans="1:6" ht="13.05" customHeight="1" x14ac:dyDescent="0.25"/>
    <row r="13" spans="1:6" ht="13.05" customHeight="1" x14ac:dyDescent="0.25"/>
    <row r="14" spans="1:6" ht="13.05" customHeight="1" x14ac:dyDescent="0.25"/>
    <row r="15" spans="1:6" ht="13.05" customHeight="1" x14ac:dyDescent="0.25"/>
    <row r="16" spans="1:6" ht="13.05" customHeight="1" x14ac:dyDescent="0.25"/>
    <row r="18" spans="1:7" s="554" customFormat="1" ht="12" x14ac:dyDescent="0.25">
      <c r="A18" s="550" t="s">
        <v>31</v>
      </c>
      <c r="B18" s="551" t="s">
        <v>563</v>
      </c>
      <c r="C18" s="552" t="s">
        <v>564</v>
      </c>
      <c r="D18" s="567"/>
      <c r="E18" s="568"/>
      <c r="F18" s="553"/>
    </row>
    <row r="19" spans="1:7" s="554" customFormat="1" ht="12.75" customHeight="1" x14ac:dyDescent="0.25">
      <c r="A19" s="555" t="s">
        <v>506</v>
      </c>
      <c r="B19" s="556">
        <f>Compiled!AC9</f>
        <v>0.44513270894823781</v>
      </c>
      <c r="C19" s="556">
        <f>G19-B19</f>
        <v>0.6390219904033978</v>
      </c>
      <c r="D19" s="569"/>
      <c r="E19" s="569"/>
      <c r="F19" s="557"/>
      <c r="G19" s="566">
        <f>Compiled!AD9</f>
        <v>1.0841546993516356</v>
      </c>
    </row>
    <row r="20" spans="1:7" s="554" customFormat="1" ht="12.75" customHeight="1" x14ac:dyDescent="0.25">
      <c r="A20" s="555" t="s">
        <v>35</v>
      </c>
      <c r="B20" s="556">
        <f>Compiled!AC19</f>
        <v>0.45942228996336898</v>
      </c>
      <c r="C20" s="556">
        <f>G20-B20</f>
        <v>0.74114867284066765</v>
      </c>
      <c r="D20" s="569"/>
      <c r="E20" s="569"/>
      <c r="F20" s="557"/>
      <c r="G20" s="566">
        <f>Compiled!AD19</f>
        <v>1.2005709628040366</v>
      </c>
    </row>
    <row r="21" spans="1:7" s="554" customFormat="1" ht="12.75" customHeight="1" x14ac:dyDescent="0.25">
      <c r="A21" s="555" t="s">
        <v>37</v>
      </c>
      <c r="B21" s="556">
        <f>Compiled!AC20</f>
        <v>0.35444171793142343</v>
      </c>
      <c r="C21" s="556">
        <f>G21-B21</f>
        <v>2.2617287859726023</v>
      </c>
      <c r="D21" s="570" t="s">
        <v>566</v>
      </c>
      <c r="E21" s="571"/>
      <c r="F21" s="557"/>
      <c r="G21" s="566">
        <f>Compiled!AD20</f>
        <v>2.6161705039040255</v>
      </c>
    </row>
    <row r="22" spans="1:7" s="554" customFormat="1" ht="12.75" customHeight="1" x14ac:dyDescent="0.25">
      <c r="A22" s="555" t="s">
        <v>507</v>
      </c>
      <c r="B22" s="556">
        <f>Compiled!AC21</f>
        <v>0.33319178323325072</v>
      </c>
      <c r="C22" s="556">
        <f>G22-B22</f>
        <v>3.8212745811545656E-2</v>
      </c>
      <c r="D22" s="570"/>
      <c r="E22" s="571"/>
      <c r="F22" s="557"/>
      <c r="G22" s="566">
        <f>Compiled!AD21</f>
        <v>0.37140452904479637</v>
      </c>
    </row>
    <row r="23" spans="1:7" s="554" customFormat="1" ht="12.75" customHeight="1" x14ac:dyDescent="0.25">
      <c r="A23" s="555" t="s">
        <v>508</v>
      </c>
      <c r="B23" s="556">
        <f>Compiled!AC22</f>
        <v>0.28915210582934125</v>
      </c>
      <c r="C23" s="556">
        <f>G23-B23</f>
        <v>0.10450633617198546</v>
      </c>
      <c r="D23" s="570"/>
      <c r="E23" s="571"/>
      <c r="F23" s="557"/>
      <c r="G23" s="566">
        <f>Compiled!AD22</f>
        <v>0.39365844200132671</v>
      </c>
    </row>
    <row r="24" spans="1:7" s="554" customFormat="1" ht="12.75" customHeight="1" x14ac:dyDescent="0.25">
      <c r="A24" s="555" t="s">
        <v>509</v>
      </c>
      <c r="B24" s="556">
        <f>Compiled!AC23</f>
        <v>0.38996504922626846</v>
      </c>
      <c r="C24" s="556">
        <f>G24-B24</f>
        <v>0.39798691292815408</v>
      </c>
      <c r="D24" s="569"/>
      <c r="E24" s="569"/>
      <c r="F24" s="557"/>
      <c r="G24" s="566">
        <f>Compiled!AD23</f>
        <v>0.78795196215442254</v>
      </c>
    </row>
    <row r="25" spans="1:7" s="554" customFormat="1" ht="12.75" customHeight="1" x14ac:dyDescent="0.25">
      <c r="A25" s="555" t="s">
        <v>45</v>
      </c>
      <c r="B25" s="556">
        <f>Compiled!AC24</f>
        <v>0.61307728883891399</v>
      </c>
      <c r="C25" s="556">
        <f>G25-B25</f>
        <v>0.63799594071280263</v>
      </c>
      <c r="D25" s="569"/>
      <c r="E25" s="569"/>
      <c r="F25" s="557"/>
      <c r="G25" s="566">
        <f>Compiled!AD24</f>
        <v>1.2510732295517166</v>
      </c>
    </row>
    <row r="26" spans="1:7" s="554" customFormat="1" ht="12.75" customHeight="1" x14ac:dyDescent="0.25">
      <c r="A26" s="555" t="s">
        <v>510</v>
      </c>
      <c r="B26" s="556">
        <f>Compiled!AC25</f>
        <v>0.14369530359422783</v>
      </c>
      <c r="C26" s="556">
        <f>G26-B26</f>
        <v>0.59107194315371991</v>
      </c>
      <c r="D26" s="569"/>
      <c r="E26" s="569"/>
      <c r="F26" s="557"/>
      <c r="G26" s="566">
        <f>Compiled!AD25</f>
        <v>0.73476724674794769</v>
      </c>
    </row>
    <row r="27" spans="1:7" s="554" customFormat="1" ht="12.75" customHeight="1" x14ac:dyDescent="0.25">
      <c r="A27" s="555" t="s">
        <v>59</v>
      </c>
      <c r="B27" s="556">
        <f>Compiled!AC26</f>
        <v>0.51445347035812172</v>
      </c>
      <c r="C27" s="556">
        <f>G27-B27</f>
        <v>2.4234539255418852E-4</v>
      </c>
      <c r="D27" s="569"/>
      <c r="E27" s="569"/>
      <c r="F27" s="557"/>
      <c r="G27" s="566">
        <f>Compiled!AD26+0.0015</f>
        <v>0.51469581575067591</v>
      </c>
    </row>
    <row r="28" spans="1:7" s="554" customFormat="1" ht="12.75" customHeight="1" x14ac:dyDescent="0.25">
      <c r="A28" s="555" t="s">
        <v>496</v>
      </c>
      <c r="B28" s="556">
        <f>Compiled!AC27</f>
        <v>0.4515219738577913</v>
      </c>
      <c r="C28" s="556">
        <f>G28-B28</f>
        <v>1.2931283024037621E-2</v>
      </c>
      <c r="D28" s="569"/>
      <c r="E28" s="569"/>
      <c r="F28" s="557"/>
      <c r="G28" s="566">
        <f>Compiled!AD27+0.0015</f>
        <v>0.46445325688182892</v>
      </c>
    </row>
    <row r="29" spans="1:7" ht="10.199999999999999" customHeight="1" x14ac:dyDescent="0.25"/>
    <row r="30" spans="1:7" s="547" customFormat="1" ht="12.75" customHeight="1" x14ac:dyDescent="0.3">
      <c r="A30" s="546" t="s">
        <v>562</v>
      </c>
      <c r="B30" s="546"/>
      <c r="C30" s="546"/>
      <c r="D30" s="546"/>
      <c r="E30" s="546"/>
      <c r="F30" s="546"/>
    </row>
    <row r="31" spans="1:7" s="547" customFormat="1" ht="4.5" customHeight="1" x14ac:dyDescent="0.3">
      <c r="A31" s="548"/>
      <c r="B31" s="548"/>
      <c r="C31" s="548"/>
      <c r="D31" s="548"/>
      <c r="E31" s="548"/>
      <c r="F31" s="549"/>
    </row>
    <row r="32" spans="1:7" ht="13.05" customHeight="1" x14ac:dyDescent="0.25"/>
    <row r="33" spans="1:7" ht="13.05" customHeight="1" x14ac:dyDescent="0.25"/>
    <row r="34" spans="1:7" ht="13.05" customHeight="1" x14ac:dyDescent="0.25"/>
    <row r="35" spans="1:7" ht="13.05" customHeight="1" x14ac:dyDescent="0.25"/>
    <row r="36" spans="1:7" ht="13.05" customHeight="1" x14ac:dyDescent="0.25"/>
    <row r="37" spans="1:7" ht="13.05" customHeight="1" x14ac:dyDescent="0.25"/>
    <row r="38" spans="1:7" ht="13.05" customHeight="1" x14ac:dyDescent="0.25"/>
    <row r="39" spans="1:7" ht="13.05" customHeight="1" x14ac:dyDescent="0.25"/>
    <row r="40" spans="1:7" ht="13.05" customHeight="1" x14ac:dyDescent="0.25"/>
    <row r="41" spans="1:7" ht="13.05" customHeight="1" x14ac:dyDescent="0.25"/>
    <row r="42" spans="1:7" ht="13.05" customHeight="1" x14ac:dyDescent="0.25"/>
    <row r="43" spans="1:7" ht="13.05" customHeight="1" x14ac:dyDescent="0.25"/>
    <row r="44" spans="1:7" ht="13.05" customHeight="1" x14ac:dyDescent="0.25"/>
    <row r="46" spans="1:7" s="554" customFormat="1" ht="12" x14ac:dyDescent="0.25">
      <c r="A46" s="550" t="s">
        <v>31</v>
      </c>
      <c r="B46" s="551" t="s">
        <v>563</v>
      </c>
      <c r="C46" s="552" t="s">
        <v>564</v>
      </c>
      <c r="D46" s="567"/>
      <c r="E46" s="568"/>
      <c r="F46" s="553"/>
    </row>
    <row r="47" spans="1:7" s="554" customFormat="1" ht="12.75" customHeight="1" x14ac:dyDescent="0.25">
      <c r="A47" s="555" t="s">
        <v>506</v>
      </c>
      <c r="B47" s="556">
        <f>Compiled!AK9</f>
        <v>0.446715102801577</v>
      </c>
      <c r="C47" s="556">
        <f>G47-B47</f>
        <v>0.79961225220374654</v>
      </c>
      <c r="D47" s="569"/>
      <c r="E47" s="569"/>
      <c r="F47" s="557"/>
      <c r="G47" s="566">
        <f>Compiled!AL9</f>
        <v>1.2463273550053235</v>
      </c>
    </row>
    <row r="48" spans="1:7" s="554" customFormat="1" ht="12.75" customHeight="1" x14ac:dyDescent="0.25">
      <c r="A48" s="555" t="s">
        <v>35</v>
      </c>
      <c r="B48" s="556">
        <f>Compiled!AK19</f>
        <v>0.45196754708907649</v>
      </c>
      <c r="C48" s="556">
        <f>G48-B48</f>
        <v>0.99073114136894236</v>
      </c>
      <c r="D48" s="569"/>
      <c r="E48" s="569"/>
      <c r="F48" s="557"/>
      <c r="G48" s="566">
        <f>Compiled!AL19</f>
        <v>1.4426986884580189</v>
      </c>
    </row>
    <row r="49" spans="1:7" s="554" customFormat="1" ht="12.75" customHeight="1" x14ac:dyDescent="0.25">
      <c r="A49" s="555" t="s">
        <v>37</v>
      </c>
      <c r="B49" s="556">
        <f>Compiled!AK20</f>
        <v>0.31280263610841158</v>
      </c>
      <c r="C49" s="556">
        <f>G49-B49</f>
        <v>2.0101416549097086</v>
      </c>
      <c r="D49" s="570" t="s">
        <v>565</v>
      </c>
      <c r="E49" s="571"/>
      <c r="F49" s="557"/>
      <c r="G49" s="566">
        <f>Compiled!AL20</f>
        <v>2.3229442910181204</v>
      </c>
    </row>
    <row r="50" spans="1:7" s="554" customFormat="1" ht="12.75" customHeight="1" x14ac:dyDescent="0.25">
      <c r="A50" s="555" t="s">
        <v>507</v>
      </c>
      <c r="B50" s="556">
        <f>Compiled!AK21</f>
        <v>0.36180277429658531</v>
      </c>
      <c r="C50" s="556">
        <f>G50-B50</f>
        <v>7.5130991479659071E-2</v>
      </c>
      <c r="D50" s="570"/>
      <c r="E50" s="571"/>
      <c r="F50" s="557"/>
      <c r="G50" s="566">
        <f>Compiled!AL21</f>
        <v>0.43693376577624438</v>
      </c>
    </row>
    <row r="51" spans="1:7" s="554" customFormat="1" ht="12.75" customHeight="1" x14ac:dyDescent="0.25">
      <c r="A51" s="555" t="s">
        <v>508</v>
      </c>
      <c r="B51" s="556">
        <f>Compiled!AK22</f>
        <v>0.26699911897314665</v>
      </c>
      <c r="C51" s="556">
        <f>G51-B51</f>
        <v>0.48053650074864795</v>
      </c>
      <c r="D51" s="570"/>
      <c r="E51" s="571"/>
      <c r="F51" s="557"/>
      <c r="G51" s="566">
        <f>Compiled!AL22</f>
        <v>0.74753561972179461</v>
      </c>
    </row>
    <row r="52" spans="1:7" s="554" customFormat="1" ht="12.75" customHeight="1" x14ac:dyDescent="0.25">
      <c r="A52" s="555" t="s">
        <v>509</v>
      </c>
      <c r="B52" s="556">
        <f>Compiled!AK23</f>
        <v>0.38434160449497601</v>
      </c>
      <c r="C52" s="556">
        <f>G52-B52</f>
        <v>0.3778035443735166</v>
      </c>
      <c r="D52" s="569"/>
      <c r="E52" s="569"/>
      <c r="F52" s="557"/>
      <c r="G52" s="566">
        <f>Compiled!AL23</f>
        <v>0.76214514886849261</v>
      </c>
    </row>
    <row r="53" spans="1:7" s="554" customFormat="1" ht="12.75" customHeight="1" x14ac:dyDescent="0.25">
      <c r="A53" s="555" t="s">
        <v>45</v>
      </c>
      <c r="B53" s="556">
        <f>Compiled!AK24</f>
        <v>0.61439147917832371</v>
      </c>
      <c r="C53" s="556">
        <f>G53-B53</f>
        <v>0.56759234132956127</v>
      </c>
      <c r="D53" s="569"/>
      <c r="E53" s="569"/>
      <c r="F53" s="557"/>
      <c r="G53" s="566">
        <f>Compiled!AL24</f>
        <v>1.181983820507885</v>
      </c>
    </row>
    <row r="54" spans="1:7" s="554" customFormat="1" ht="12.75" customHeight="1" x14ac:dyDescent="0.25">
      <c r="A54" s="555" t="s">
        <v>510</v>
      </c>
      <c r="B54" s="556">
        <f>Compiled!AK25</f>
        <v>0.15132739028099387</v>
      </c>
      <c r="C54" s="556">
        <f>G54-B54</f>
        <v>0.77367978259828485</v>
      </c>
      <c r="D54" s="569"/>
      <c r="E54" s="569"/>
      <c r="F54" s="557"/>
      <c r="G54" s="566">
        <f>Compiled!AL25</f>
        <v>0.92500717287927869</v>
      </c>
    </row>
    <row r="55" spans="1:7" s="554" customFormat="1" ht="12.75" customHeight="1" x14ac:dyDescent="0.25">
      <c r="A55" s="555" t="s">
        <v>59</v>
      </c>
      <c r="B55" s="556">
        <f>Compiled!AK26</f>
        <v>0.62494293593174222</v>
      </c>
      <c r="C55" s="556">
        <f>G55-B55</f>
        <v>1.7014559626404857E-4</v>
      </c>
      <c r="D55" s="569"/>
      <c r="E55" s="569"/>
      <c r="F55" s="557"/>
      <c r="G55" s="566">
        <f>Compiled!AL26</f>
        <v>0.62511308152800626</v>
      </c>
    </row>
    <row r="56" spans="1:7" s="554" customFormat="1" ht="12.75" customHeight="1" x14ac:dyDescent="0.25">
      <c r="A56" s="555" t="s">
        <v>496</v>
      </c>
      <c r="B56" s="556">
        <f>Compiled!AK27</f>
        <v>0.55549406672992407</v>
      </c>
      <c r="C56" s="556">
        <f>G56-B56</f>
        <v>2.6211579752943859E-4</v>
      </c>
      <c r="D56" s="569"/>
      <c r="E56" s="569"/>
      <c r="F56" s="557"/>
      <c r="G56" s="566">
        <f>Compiled!AL27</f>
        <v>0.55575618252745351</v>
      </c>
    </row>
  </sheetData>
  <mergeCells count="5">
    <mergeCell ref="A1:F1"/>
    <mergeCell ref="A2:F2"/>
    <mergeCell ref="A30:F30"/>
    <mergeCell ref="D49:E51"/>
    <mergeCell ref="D21:E23"/>
  </mergeCells>
  <printOptions horizontalCentered="1"/>
  <pageMargins left="0.5" right="0.5" top="0.75" bottom="0.51" header="0.5" footer="0.3"/>
  <pageSetup orientation="portrait" horizontalDpi="1200" verticalDpi="1200" r:id="rId1"/>
  <headerFooter alignWithMargins="0">
    <oddHeader>&amp;L&amp;"Times New Roman,Bold"&amp;10Draft Version Only - Pending final verifications of selected data</oddHeader>
    <oddFooter>&amp;L&amp;"Times New Roman,Regular"&amp;9Burns &amp;&amp; Associates, Inc.&amp;R&amp;"Times New Roman,Regular"&amp;9February 17,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EW852"/>
  <sheetViews>
    <sheetView topLeftCell="A74" zoomScale="90" zoomScaleNormal="90" workbookViewId="0">
      <pane xSplit="6" topLeftCell="G1" activePane="topRight" state="frozen"/>
      <selection activeCell="A7" sqref="A7"/>
      <selection pane="topRight" activeCell="B81" sqref="B81:B82"/>
    </sheetView>
  </sheetViews>
  <sheetFormatPr defaultColWidth="9.109375" defaultRowHeight="13.2" x14ac:dyDescent="0.25"/>
  <cols>
    <col min="1" max="1" width="9.33203125" style="4" customWidth="1"/>
    <col min="2" max="2" width="31.6640625" style="4" customWidth="1"/>
    <col min="3" max="4" width="6.77734375" style="4" hidden="1" customWidth="1"/>
    <col min="5" max="5" width="11.6640625" style="12" customWidth="1"/>
    <col min="6" max="6" width="12.88671875" style="262" customWidth="1"/>
    <col min="7" max="7" width="10.77734375" style="4" customWidth="1"/>
    <col min="8" max="8" width="13.44140625" style="5" customWidth="1"/>
    <col min="9" max="9" width="6.109375" style="5" customWidth="1"/>
    <col min="10" max="12" width="13.44140625" style="5" customWidth="1"/>
    <col min="13" max="14" width="12.21875" style="5" customWidth="1"/>
    <col min="15" max="15" width="10.77734375" style="4" customWidth="1"/>
    <col min="16" max="16" width="13.44140625" style="5" customWidth="1"/>
    <col min="17" max="17" width="6.109375" style="5" customWidth="1"/>
    <col min="18" max="18" width="13.5546875" style="5" customWidth="1"/>
    <col min="19" max="20" width="13.44140625" style="5" customWidth="1"/>
    <col min="21" max="22" width="12.21875" style="5" customWidth="1"/>
    <col min="23" max="23" width="10.77734375" style="4" customWidth="1"/>
    <col min="24" max="24" width="13.44140625" style="5" customWidth="1"/>
    <col min="25" max="25" width="6.109375" style="5" customWidth="1"/>
    <col min="26" max="26" width="13.5546875" style="5" customWidth="1"/>
    <col min="27" max="28" width="13.44140625" style="5" customWidth="1"/>
    <col min="29" max="30" width="12.21875" style="5" customWidth="1"/>
    <col min="31" max="31" width="10.77734375" style="4" customWidth="1"/>
    <col min="32" max="32" width="13.44140625" style="5" customWidth="1"/>
    <col min="33" max="33" width="6.109375" style="5" customWidth="1"/>
    <col min="34" max="36" width="13.44140625" style="5" customWidth="1"/>
    <col min="37" max="38" width="12.21875" style="5" customWidth="1"/>
    <col min="39" max="39" width="9.109375" style="4"/>
    <col min="40" max="40" width="12.5546875" style="4" customWidth="1"/>
    <col min="41" max="41" width="12.5546875" style="344" customWidth="1"/>
    <col min="42" max="42" width="12.5546875" style="4" customWidth="1"/>
    <col min="43" max="43" width="13.33203125" style="4" customWidth="1"/>
    <col min="44" max="44" width="12.6640625" style="344" customWidth="1"/>
    <col min="45" max="45" width="13.5546875" style="4" customWidth="1"/>
    <col min="46" max="46" width="13.33203125" style="4" customWidth="1"/>
    <col min="47" max="47" width="12.6640625" style="4" customWidth="1"/>
    <col min="48" max="48" width="13.5546875" style="4" customWidth="1"/>
    <col min="49" max="49" width="13.33203125" style="4" customWidth="1"/>
    <col min="50" max="50" width="12.6640625" style="4" customWidth="1"/>
    <col min="51" max="51" width="13.5546875" style="4" customWidth="1"/>
    <col min="52" max="16384" width="9.109375" style="4"/>
  </cols>
  <sheetData>
    <row r="1" spans="1:51" ht="13.8" x14ac:dyDescent="0.25">
      <c r="A1" s="354" t="s">
        <v>489</v>
      </c>
      <c r="B1" s="355"/>
      <c r="C1" s="355"/>
      <c r="D1" s="355"/>
      <c r="E1" s="363"/>
      <c r="F1" s="363"/>
      <c r="AN1" s="211" t="s">
        <v>435</v>
      </c>
      <c r="AO1" s="342" t="s">
        <v>481</v>
      </c>
      <c r="AP1" s="211" t="s">
        <v>437</v>
      </c>
      <c r="AQ1" s="211" t="s">
        <v>435</v>
      </c>
      <c r="AR1" s="342" t="s">
        <v>481</v>
      </c>
      <c r="AS1" s="211" t="s">
        <v>437</v>
      </c>
      <c r="AT1" s="211" t="s">
        <v>435</v>
      </c>
      <c r="AU1" s="211" t="s">
        <v>436</v>
      </c>
      <c r="AV1" s="211" t="s">
        <v>437</v>
      </c>
      <c r="AW1" s="211" t="s">
        <v>435</v>
      </c>
      <c r="AX1" s="211" t="s">
        <v>436</v>
      </c>
      <c r="AY1" s="211" t="s">
        <v>437</v>
      </c>
    </row>
    <row r="2" spans="1:51" ht="13.8" x14ac:dyDescent="0.25">
      <c r="A2" s="354" t="s">
        <v>490</v>
      </c>
      <c r="B2" s="355"/>
      <c r="C2" s="355"/>
      <c r="D2" s="355"/>
      <c r="E2" s="363"/>
      <c r="F2" s="363"/>
      <c r="AO2" s="343" t="s">
        <v>482</v>
      </c>
      <c r="AR2" s="343" t="s">
        <v>482</v>
      </c>
    </row>
    <row r="3" spans="1:51" ht="13.8" x14ac:dyDescent="0.25">
      <c r="A3" s="356" t="s">
        <v>492</v>
      </c>
      <c r="B3" s="357"/>
      <c r="C3" s="357"/>
      <c r="D3" s="357"/>
      <c r="E3" s="364"/>
      <c r="F3" s="364"/>
      <c r="AN3" s="5">
        <v>892776475.05999994</v>
      </c>
      <c r="AO3" s="343" t="s">
        <v>483</v>
      </c>
      <c r="AQ3" s="5">
        <v>1583664364.6299999</v>
      </c>
      <c r="AR3" s="343" t="s">
        <v>483</v>
      </c>
      <c r="AT3" s="5">
        <v>1511369604.8379996</v>
      </c>
      <c r="AU3" s="5">
        <v>-8613397</v>
      </c>
      <c r="AW3" s="5">
        <v>1827561541.8939638</v>
      </c>
      <c r="AX3" s="5">
        <v>-5690525</v>
      </c>
    </row>
    <row r="4" spans="1:51" ht="13.8" x14ac:dyDescent="0.25">
      <c r="A4" s="356" t="s">
        <v>493</v>
      </c>
      <c r="B4" s="357"/>
      <c r="C4" s="357"/>
      <c r="D4" s="357"/>
      <c r="E4" s="364"/>
      <c r="F4" s="364"/>
      <c r="AN4" s="5">
        <f>+AN3-AN9</f>
        <v>0</v>
      </c>
      <c r="AQ4" s="5">
        <f>+AQ3-AQ9</f>
        <v>0</v>
      </c>
      <c r="AT4" s="5">
        <f>+AT3-AT9</f>
        <v>0</v>
      </c>
      <c r="AU4" s="5">
        <f>+AU3-AU9</f>
        <v>0</v>
      </c>
      <c r="AW4" s="5">
        <f>+AW3-AW9</f>
        <v>0</v>
      </c>
      <c r="AX4" s="5">
        <f>+AX3-AX9</f>
        <v>0</v>
      </c>
    </row>
    <row r="5" spans="1:51" ht="13.8" x14ac:dyDescent="0.25">
      <c r="A5" s="356" t="s">
        <v>491</v>
      </c>
      <c r="B5" s="357"/>
      <c r="C5" s="357"/>
      <c r="D5" s="357"/>
      <c r="E5" s="364"/>
      <c r="F5" s="364"/>
      <c r="AN5" s="5" t="s">
        <v>31</v>
      </c>
      <c r="AQ5" s="5" t="s">
        <v>31</v>
      </c>
      <c r="AT5" s="5" t="s">
        <v>31</v>
      </c>
      <c r="AU5" s="5" t="s">
        <v>31</v>
      </c>
      <c r="AW5" s="5" t="s">
        <v>31</v>
      </c>
      <c r="AX5" s="5" t="s">
        <v>31</v>
      </c>
    </row>
    <row r="6" spans="1:51" ht="6.75" customHeight="1" x14ac:dyDescent="0.25"/>
    <row r="7" spans="1:51" s="215" customFormat="1" x14ac:dyDescent="0.25">
      <c r="E7" s="365"/>
      <c r="F7" s="263"/>
      <c r="G7" s="487" t="s">
        <v>274</v>
      </c>
      <c r="H7" s="488"/>
      <c r="I7" s="488"/>
      <c r="J7" s="488"/>
      <c r="K7" s="488"/>
      <c r="L7" s="488"/>
      <c r="M7" s="488"/>
      <c r="N7" s="489"/>
      <c r="O7" s="490" t="s">
        <v>275</v>
      </c>
      <c r="P7" s="491"/>
      <c r="Q7" s="491"/>
      <c r="R7" s="491"/>
      <c r="S7" s="491"/>
      <c r="T7" s="491"/>
      <c r="U7" s="491"/>
      <c r="V7" s="492"/>
      <c r="W7" s="493" t="s">
        <v>276</v>
      </c>
      <c r="X7" s="494"/>
      <c r="Y7" s="494"/>
      <c r="Z7" s="494"/>
      <c r="AA7" s="494"/>
      <c r="AB7" s="494"/>
      <c r="AC7" s="494"/>
      <c r="AD7" s="495"/>
      <c r="AE7" s="496" t="s">
        <v>277</v>
      </c>
      <c r="AF7" s="497"/>
      <c r="AG7" s="497"/>
      <c r="AH7" s="497"/>
      <c r="AI7" s="497"/>
      <c r="AJ7" s="497"/>
      <c r="AK7" s="497"/>
      <c r="AL7" s="497"/>
      <c r="AN7" s="498" t="s">
        <v>450</v>
      </c>
      <c r="AO7" s="498"/>
      <c r="AP7" s="498"/>
      <c r="AQ7" s="499" t="s">
        <v>434</v>
      </c>
      <c r="AR7" s="499"/>
      <c r="AS7" s="499"/>
      <c r="AT7" s="500" t="s">
        <v>454</v>
      </c>
      <c r="AU7" s="500"/>
      <c r="AV7" s="500"/>
      <c r="AW7" s="501" t="s">
        <v>455</v>
      </c>
      <c r="AX7" s="501"/>
      <c r="AY7" s="501"/>
    </row>
    <row r="8" spans="1:51" s="20" customFormat="1" ht="45.6" customHeight="1" x14ac:dyDescent="0.3">
      <c r="A8" s="13" t="s">
        <v>21</v>
      </c>
      <c r="B8" s="13" t="s">
        <v>22</v>
      </c>
      <c r="C8" s="13"/>
      <c r="D8" s="13"/>
      <c r="E8" s="14" t="s">
        <v>431</v>
      </c>
      <c r="F8" s="14" t="s">
        <v>24</v>
      </c>
      <c r="G8" s="15" t="s">
        <v>439</v>
      </c>
      <c r="H8" s="16" t="s">
        <v>28</v>
      </c>
      <c r="I8" s="16" t="s">
        <v>504</v>
      </c>
      <c r="J8" s="16" t="s">
        <v>487</v>
      </c>
      <c r="K8" s="16" t="s">
        <v>484</v>
      </c>
      <c r="L8" s="16" t="s">
        <v>485</v>
      </c>
      <c r="M8" s="16" t="s">
        <v>486</v>
      </c>
      <c r="N8" s="16" t="s">
        <v>488</v>
      </c>
      <c r="O8" s="15" t="s">
        <v>439</v>
      </c>
      <c r="P8" s="16" t="s">
        <v>28</v>
      </c>
      <c r="Q8" s="16" t="s">
        <v>504</v>
      </c>
      <c r="R8" s="16" t="s">
        <v>487</v>
      </c>
      <c r="S8" s="16" t="s">
        <v>484</v>
      </c>
      <c r="T8" s="16" t="s">
        <v>485</v>
      </c>
      <c r="U8" s="16" t="s">
        <v>486</v>
      </c>
      <c r="V8" s="16" t="s">
        <v>488</v>
      </c>
      <c r="W8" s="15" t="s">
        <v>439</v>
      </c>
      <c r="X8" s="16" t="s">
        <v>28</v>
      </c>
      <c r="Y8" s="16" t="s">
        <v>504</v>
      </c>
      <c r="Z8" s="16" t="s">
        <v>487</v>
      </c>
      <c r="AA8" s="16" t="s">
        <v>484</v>
      </c>
      <c r="AB8" s="16" t="s">
        <v>485</v>
      </c>
      <c r="AC8" s="16" t="s">
        <v>486</v>
      </c>
      <c r="AD8" s="16" t="s">
        <v>488</v>
      </c>
      <c r="AE8" s="15" t="s">
        <v>439</v>
      </c>
      <c r="AF8" s="16" t="s">
        <v>28</v>
      </c>
      <c r="AG8" s="16" t="s">
        <v>504</v>
      </c>
      <c r="AH8" s="16" t="s">
        <v>487</v>
      </c>
      <c r="AI8" s="16" t="s">
        <v>484</v>
      </c>
      <c r="AJ8" s="16" t="s">
        <v>485</v>
      </c>
      <c r="AK8" s="16" t="s">
        <v>486</v>
      </c>
      <c r="AL8" s="16" t="s">
        <v>488</v>
      </c>
      <c r="AN8" s="210" t="s">
        <v>452</v>
      </c>
      <c r="AO8" s="345" t="s">
        <v>451</v>
      </c>
      <c r="AP8" s="210" t="s">
        <v>453</v>
      </c>
      <c r="AQ8" s="210" t="s">
        <v>452</v>
      </c>
      <c r="AR8" s="345" t="s">
        <v>451</v>
      </c>
      <c r="AS8" s="210" t="s">
        <v>453</v>
      </c>
      <c r="AT8" s="210" t="s">
        <v>452</v>
      </c>
      <c r="AU8" s="210" t="s">
        <v>451</v>
      </c>
      <c r="AV8" s="210" t="s">
        <v>453</v>
      </c>
      <c r="AW8" s="210" t="s">
        <v>452</v>
      </c>
      <c r="AX8" s="210" t="s">
        <v>451</v>
      </c>
      <c r="AY8" s="210" t="s">
        <v>453</v>
      </c>
    </row>
    <row r="9" spans="1:51" s="34" customFormat="1" ht="15.6" customHeight="1" x14ac:dyDescent="0.3">
      <c r="A9" s="383" t="s">
        <v>31</v>
      </c>
      <c r="B9" s="22" t="s">
        <v>32</v>
      </c>
      <c r="C9" s="22"/>
      <c r="D9" s="22"/>
      <c r="E9" s="23"/>
      <c r="F9" s="264"/>
      <c r="G9" s="25">
        <f>SUM(G69:G305)</f>
        <v>6159566</v>
      </c>
      <c r="H9" s="26">
        <f>SUM(H69:H305)</f>
        <v>1524229075.5299988</v>
      </c>
      <c r="I9" s="26"/>
      <c r="J9" s="26">
        <f>SUM(J69:J305)</f>
        <v>976959950.19999897</v>
      </c>
      <c r="K9" s="26">
        <f>SUM(K69:K305)</f>
        <v>892776475.05999994</v>
      </c>
      <c r="L9" s="26">
        <f>SUM(L69:L305)</f>
        <v>1869736425.2599993</v>
      </c>
      <c r="M9" s="337">
        <f t="shared" ref="M9:M30" si="0">IF(H9&gt;0,J9/H9,"")</f>
        <v>0.64095349307012428</v>
      </c>
      <c r="N9" s="337">
        <f t="shared" ref="N9:N30" si="1">IF(H9&gt;0,L9/H9,"")</f>
        <v>1.2266767871554098</v>
      </c>
      <c r="O9" s="25">
        <f>SUM(O69:O305)</f>
        <v>7391940</v>
      </c>
      <c r="P9" s="26">
        <f>SUM(P69:P305)</f>
        <v>2007863869.170001</v>
      </c>
      <c r="Q9" s="26"/>
      <c r="R9" s="26">
        <f>SUM(R69:R305)</f>
        <v>1057117892.0399995</v>
      </c>
      <c r="S9" s="26">
        <f>SUM(S69:S305)</f>
        <v>1583664364.6299999</v>
      </c>
      <c r="T9" s="26">
        <f>SUM(T69:T305)</f>
        <v>2640782256.6699982</v>
      </c>
      <c r="U9" s="337">
        <f t="shared" ref="U9:U30" si="2">IF(P9&gt;0,R9/P9,"")</f>
        <v>0.52648882639488137</v>
      </c>
      <c r="V9" s="337">
        <f t="shared" ref="V9:V30" si="3">IF(P9&gt;0,T9/P9,"")</f>
        <v>1.3152197702335413</v>
      </c>
      <c r="W9" s="25">
        <f>SUM(W69:W305)</f>
        <v>8183743</v>
      </c>
      <c r="X9" s="26">
        <f>SUM(X69:X305)</f>
        <v>2351650225.5099998</v>
      </c>
      <c r="Y9" s="26"/>
      <c r="Z9" s="26">
        <f>SUM(Z69:Z305)</f>
        <v>1046796435.3800006</v>
      </c>
      <c r="AA9" s="26">
        <f>SUM(AA69:AA305)</f>
        <v>1502756207.8379996</v>
      </c>
      <c r="AB9" s="26">
        <f>SUM(AB69:AB305)</f>
        <v>2549552643.2179999</v>
      </c>
      <c r="AC9" s="337">
        <f t="shared" ref="AC9:AC30" si="4">IF(X9&gt;0,Z9/X9,"")</f>
        <v>0.44513270894823781</v>
      </c>
      <c r="AD9" s="337">
        <f t="shared" ref="AD9:AD30" si="5">IF(X9&gt;0,AB9/X9,"")</f>
        <v>1.0841546993516356</v>
      </c>
      <c r="AE9" s="25">
        <f>SUM(AE69:AE305)</f>
        <v>8794916</v>
      </c>
      <c r="AF9" s="26">
        <f>SUM(AF69:AF305)</f>
        <v>2278443097.7299967</v>
      </c>
      <c r="AG9" s="26"/>
      <c r="AH9" s="26">
        <f>SUM(AH69:AH305)</f>
        <v>1017814942.629999</v>
      </c>
      <c r="AI9" s="26">
        <f>SUM(AI69:AI305)</f>
        <v>1821871016.893965</v>
      </c>
      <c r="AJ9" s="26">
        <f>SUM(AJ69:AJ305)</f>
        <v>2839685959.5239625</v>
      </c>
      <c r="AK9" s="337">
        <f t="shared" ref="AK9:AK30" si="6">IF(AF9&gt;0,AH9/AF9,"")</f>
        <v>0.446715102801577</v>
      </c>
      <c r="AL9" s="337">
        <f t="shared" ref="AL9:AL30" si="7">IF(AF9&gt;0,AJ9/AF9,"")</f>
        <v>1.2463273550053235</v>
      </c>
      <c r="AN9" s="26">
        <f t="shared" ref="AN9:AY9" si="8">SUM(AN69:AN305)</f>
        <v>892776475.05999994</v>
      </c>
      <c r="AO9" s="346">
        <f t="shared" si="8"/>
        <v>0</v>
      </c>
      <c r="AP9" s="26">
        <f t="shared" si="8"/>
        <v>892776475.05999994</v>
      </c>
      <c r="AQ9" s="26">
        <f t="shared" si="8"/>
        <v>1583664364.6299999</v>
      </c>
      <c r="AR9" s="346">
        <f t="shared" si="8"/>
        <v>0</v>
      </c>
      <c r="AS9" s="26">
        <f t="shared" si="8"/>
        <v>1583664364.6299999</v>
      </c>
      <c r="AT9" s="26">
        <f t="shared" si="8"/>
        <v>1511369604.8379993</v>
      </c>
      <c r="AU9" s="26">
        <f t="shared" si="8"/>
        <v>-8613397</v>
      </c>
      <c r="AV9" s="26">
        <f t="shared" si="8"/>
        <v>1502756207.8379996</v>
      </c>
      <c r="AW9" s="26">
        <f t="shared" si="8"/>
        <v>1827561541.893965</v>
      </c>
      <c r="AX9" s="26">
        <f t="shared" si="8"/>
        <v>-5690525</v>
      </c>
      <c r="AY9" s="26">
        <f t="shared" si="8"/>
        <v>1821871016.893965</v>
      </c>
    </row>
    <row r="10" spans="1:51" s="74" customFormat="1" ht="4.95" customHeight="1" x14ac:dyDescent="0.3">
      <c r="A10" s="371"/>
      <c r="B10" s="371"/>
      <c r="C10" s="371"/>
      <c r="D10" s="371"/>
      <c r="E10" s="370"/>
      <c r="F10" s="372"/>
      <c r="G10" s="373"/>
      <c r="H10" s="374"/>
      <c r="I10" s="374"/>
      <c r="J10" s="374"/>
      <c r="K10" s="374"/>
      <c r="L10" s="374"/>
      <c r="M10" s="375"/>
      <c r="N10" s="375"/>
      <c r="O10" s="373"/>
      <c r="P10" s="374"/>
      <c r="Q10" s="374"/>
      <c r="R10" s="374"/>
      <c r="S10" s="374"/>
      <c r="T10" s="374"/>
      <c r="U10" s="375"/>
      <c r="V10" s="375"/>
      <c r="W10" s="373"/>
      <c r="X10" s="374"/>
      <c r="Y10" s="374"/>
      <c r="Z10" s="374"/>
      <c r="AA10" s="374"/>
      <c r="AB10" s="374"/>
      <c r="AC10" s="375"/>
      <c r="AD10" s="375"/>
      <c r="AE10" s="373"/>
      <c r="AF10" s="374"/>
      <c r="AG10" s="374"/>
      <c r="AH10" s="374"/>
      <c r="AI10" s="374"/>
      <c r="AJ10" s="374"/>
      <c r="AK10" s="375"/>
      <c r="AL10" s="375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</row>
    <row r="11" spans="1:51" s="450" customFormat="1" ht="15.6" customHeight="1" x14ac:dyDescent="0.3">
      <c r="A11" s="381" t="s">
        <v>31</v>
      </c>
      <c r="B11" s="358"/>
      <c r="C11" s="358"/>
      <c r="D11" s="358"/>
      <c r="E11" s="447" t="s">
        <v>432</v>
      </c>
      <c r="F11" s="360"/>
      <c r="G11" s="448">
        <f t="shared" ref="G11:J14" si="9">SUMIF($E$308:$E$888,$E11,G$308:G$888)</f>
        <v>153317</v>
      </c>
      <c r="H11" s="449">
        <f t="shared" si="9"/>
        <v>1084970728.3300004</v>
      </c>
      <c r="I11" s="559">
        <f>+H11/H$9</f>
        <v>0.71181605557074079</v>
      </c>
      <c r="J11" s="449">
        <f t="shared" si="9"/>
        <v>716178828.96000051</v>
      </c>
      <c r="K11" s="449"/>
      <c r="L11" s="449"/>
      <c r="M11" s="27">
        <f t="shared" ref="M11:M14" si="10">IF(H11&gt;0,J11/H11,"")</f>
        <v>0.66009046166835428</v>
      </c>
      <c r="N11" s="27"/>
      <c r="O11" s="448">
        <f t="shared" ref="O11:R14" si="11">SUMIF($E$308:$E$888,$E11,O$308:O$888)</f>
        <v>158658</v>
      </c>
      <c r="P11" s="449">
        <f t="shared" si="11"/>
        <v>1237108662.1599994</v>
      </c>
      <c r="Q11" s="559">
        <f>+P11/P$9</f>
        <v>0.6161317413771622</v>
      </c>
      <c r="R11" s="449">
        <f t="shared" si="11"/>
        <v>767769396.31000018</v>
      </c>
      <c r="S11" s="449"/>
      <c r="T11" s="449"/>
      <c r="U11" s="27">
        <f t="shared" ref="U11:U14" si="12">IF(P11&gt;0,R11/P11,"")</f>
        <v>0.62061597319144957</v>
      </c>
      <c r="V11" s="27"/>
      <c r="W11" s="448">
        <f t="shared" ref="W11:Z14" si="13">SUMIF($E$308:$E$888,$E11,W$308:W$888)</f>
        <v>151187</v>
      </c>
      <c r="X11" s="449">
        <f t="shared" si="13"/>
        <v>1242531404.5800004</v>
      </c>
      <c r="Y11" s="559">
        <f>+X11/X$9</f>
        <v>0.52836573700518497</v>
      </c>
      <c r="Z11" s="449">
        <f t="shared" si="13"/>
        <v>729264668.38999939</v>
      </c>
      <c r="AA11" s="449"/>
      <c r="AB11" s="449"/>
      <c r="AC11" s="27">
        <f t="shared" ref="AC11:AC14" si="14">IF(X11&gt;0,Z11/X11,"")</f>
        <v>0.58691850016982461</v>
      </c>
      <c r="AD11" s="27"/>
      <c r="AE11" s="448">
        <f t="shared" ref="AE11:AH14" si="15">SUMIF($E$308:$E$888,$E11,AE$308:AE$888)</f>
        <v>131451</v>
      </c>
      <c r="AF11" s="449">
        <f t="shared" si="15"/>
        <v>1132069134.3600004</v>
      </c>
      <c r="AG11" s="559">
        <f>+AF11/AF$9</f>
        <v>0.49686083250789809</v>
      </c>
      <c r="AH11" s="449">
        <f t="shared" si="15"/>
        <v>667454025.9999994</v>
      </c>
      <c r="AI11" s="449"/>
      <c r="AJ11" s="449"/>
      <c r="AK11" s="27">
        <f t="shared" ref="AK11:AK14" si="16">IF(AF11&gt;0,AH11/AF11,"")</f>
        <v>0.58958769013460943</v>
      </c>
      <c r="AL11" s="27"/>
      <c r="AN11" s="457"/>
      <c r="AO11" s="458"/>
      <c r="AP11" s="459"/>
      <c r="AQ11" s="459"/>
      <c r="AR11" s="458"/>
      <c r="AS11" s="459"/>
      <c r="AT11" s="459"/>
      <c r="AU11" s="459"/>
      <c r="AV11" s="459"/>
      <c r="AW11" s="459"/>
      <c r="AX11" s="459"/>
      <c r="AY11" s="460"/>
    </row>
    <row r="12" spans="1:51" s="450" customFormat="1" ht="15.6" customHeight="1" x14ac:dyDescent="0.3">
      <c r="A12" s="381" t="s">
        <v>31</v>
      </c>
      <c r="B12" s="40"/>
      <c r="C12" s="40"/>
      <c r="D12" s="40"/>
      <c r="E12" s="368" t="s">
        <v>433</v>
      </c>
      <c r="F12" s="361"/>
      <c r="G12" s="451">
        <f t="shared" si="9"/>
        <v>5985007</v>
      </c>
      <c r="H12" s="437">
        <f t="shared" si="9"/>
        <v>431195371.10999978</v>
      </c>
      <c r="I12" s="560">
        <f t="shared" ref="I12:I14" si="17">+H12/H$9</f>
        <v>0.28289407283486329</v>
      </c>
      <c r="J12" s="437">
        <f t="shared" si="9"/>
        <v>259225689.26000005</v>
      </c>
      <c r="K12" s="437"/>
      <c r="L12" s="437"/>
      <c r="M12" s="452">
        <f t="shared" si="10"/>
        <v>0.60117920234786215</v>
      </c>
      <c r="N12" s="452"/>
      <c r="O12" s="451">
        <f t="shared" si="11"/>
        <v>6818406</v>
      </c>
      <c r="P12" s="437">
        <f t="shared" si="11"/>
        <v>517297617.68000013</v>
      </c>
      <c r="Q12" s="560">
        <f t="shared" ref="Q12:Q14" si="18">+P12/P$9</f>
        <v>0.25763580172087941</v>
      </c>
      <c r="R12" s="437">
        <f t="shared" si="11"/>
        <v>271541501.34000009</v>
      </c>
      <c r="S12" s="437"/>
      <c r="T12" s="437"/>
      <c r="U12" s="452">
        <f t="shared" si="12"/>
        <v>0.5249231623331686</v>
      </c>
      <c r="V12" s="452"/>
      <c r="W12" s="451">
        <f t="shared" si="13"/>
        <v>7135237</v>
      </c>
      <c r="X12" s="437">
        <f t="shared" si="13"/>
        <v>554626847.38999963</v>
      </c>
      <c r="Y12" s="560">
        <f t="shared" ref="Y12:Y14" si="19">+X12/X$9</f>
        <v>0.23584580792397319</v>
      </c>
      <c r="Z12" s="437">
        <f t="shared" si="13"/>
        <v>285480290.07999986</v>
      </c>
      <c r="AA12" s="437"/>
      <c r="AB12" s="437"/>
      <c r="AC12" s="452">
        <f t="shared" si="14"/>
        <v>0.51472497486090374</v>
      </c>
      <c r="AD12" s="452"/>
      <c r="AE12" s="451">
        <f t="shared" si="15"/>
        <v>7727553</v>
      </c>
      <c r="AF12" s="437">
        <f t="shared" si="15"/>
        <v>594995889.85999978</v>
      </c>
      <c r="AG12" s="560">
        <f t="shared" ref="AG12:AG14" si="20">+AF12/AF$9</f>
        <v>0.2611414305026058</v>
      </c>
      <c r="AH12" s="437">
        <f t="shared" si="15"/>
        <v>319785152.67999983</v>
      </c>
      <c r="AI12" s="437"/>
      <c r="AJ12" s="437"/>
      <c r="AK12" s="452">
        <f t="shared" si="16"/>
        <v>0.53745775076739444</v>
      </c>
      <c r="AL12" s="452"/>
      <c r="AN12" s="461"/>
      <c r="AO12" s="462"/>
      <c r="AP12" s="341"/>
      <c r="AQ12" s="341"/>
      <c r="AR12" s="462"/>
      <c r="AS12" s="341"/>
      <c r="AT12" s="341"/>
      <c r="AU12" s="341"/>
      <c r="AV12" s="341"/>
      <c r="AW12" s="341"/>
      <c r="AX12" s="341"/>
      <c r="AY12" s="463"/>
    </row>
    <row r="13" spans="1:51" s="450" customFormat="1" ht="15.6" customHeight="1" x14ac:dyDescent="0.3">
      <c r="A13" s="381" t="s">
        <v>31</v>
      </c>
      <c r="B13" s="40"/>
      <c r="C13" s="40"/>
      <c r="D13" s="40"/>
      <c r="E13" s="368" t="s">
        <v>448</v>
      </c>
      <c r="F13" s="361"/>
      <c r="G13" s="451">
        <f t="shared" si="9"/>
        <v>0</v>
      </c>
      <c r="H13" s="437">
        <f t="shared" si="9"/>
        <v>0</v>
      </c>
      <c r="I13" s="560">
        <f t="shared" si="17"/>
        <v>0</v>
      </c>
      <c r="J13" s="437">
        <f t="shared" si="9"/>
        <v>0</v>
      </c>
      <c r="K13" s="437"/>
      <c r="L13" s="437"/>
      <c r="M13" s="452" t="str">
        <f t="shared" si="10"/>
        <v/>
      </c>
      <c r="N13" s="452"/>
      <c r="O13" s="451">
        <f t="shared" si="11"/>
        <v>18622</v>
      </c>
      <c r="P13" s="437">
        <f t="shared" si="11"/>
        <v>129864683.25000001</v>
      </c>
      <c r="Q13" s="560">
        <f t="shared" si="18"/>
        <v>6.4678031834739233E-2</v>
      </c>
      <c r="R13" s="437">
        <f t="shared" si="11"/>
        <v>4719528.37</v>
      </c>
      <c r="S13" s="437"/>
      <c r="T13" s="437"/>
      <c r="U13" s="452">
        <f t="shared" si="12"/>
        <v>3.634189259072481E-2</v>
      </c>
      <c r="V13" s="452"/>
      <c r="W13" s="451">
        <f t="shared" si="13"/>
        <v>37918</v>
      </c>
      <c r="X13" s="437">
        <f t="shared" si="13"/>
        <v>265180169.01999995</v>
      </c>
      <c r="Y13" s="560">
        <f t="shared" si="19"/>
        <v>0.11276343996373467</v>
      </c>
      <c r="Z13" s="437">
        <f t="shared" si="13"/>
        <v>9560110.8900000006</v>
      </c>
      <c r="AA13" s="437"/>
      <c r="AB13" s="437"/>
      <c r="AC13" s="452">
        <f t="shared" si="14"/>
        <v>3.6051379427542996E-2</v>
      </c>
      <c r="AD13" s="452"/>
      <c r="AE13" s="451">
        <f t="shared" si="15"/>
        <v>34985</v>
      </c>
      <c r="AF13" s="437">
        <f t="shared" si="15"/>
        <v>242298235.84999993</v>
      </c>
      <c r="AG13" s="560">
        <f t="shared" si="20"/>
        <v>0.10634377311919734</v>
      </c>
      <c r="AH13" s="437">
        <f t="shared" si="15"/>
        <v>8612796.8399999999</v>
      </c>
      <c r="AI13" s="437"/>
      <c r="AJ13" s="437"/>
      <c r="AK13" s="452">
        <f t="shared" si="16"/>
        <v>3.5546263099216047E-2</v>
      </c>
      <c r="AL13" s="452"/>
      <c r="AN13" s="461"/>
      <c r="AO13" s="462"/>
      <c r="AP13" s="341"/>
      <c r="AQ13" s="341"/>
      <c r="AR13" s="462"/>
      <c r="AS13" s="341"/>
      <c r="AT13" s="341"/>
      <c r="AU13" s="341"/>
      <c r="AV13" s="341"/>
      <c r="AW13" s="341"/>
      <c r="AX13" s="341"/>
      <c r="AY13" s="463"/>
    </row>
    <row r="14" spans="1:51" s="450" customFormat="1" ht="15.6" customHeight="1" x14ac:dyDescent="0.3">
      <c r="A14" s="381" t="s">
        <v>31</v>
      </c>
      <c r="B14" s="359"/>
      <c r="C14" s="359"/>
      <c r="D14" s="359"/>
      <c r="E14" s="369" t="s">
        <v>458</v>
      </c>
      <c r="F14" s="362"/>
      <c r="G14" s="453">
        <f t="shared" si="9"/>
        <v>21242</v>
      </c>
      <c r="H14" s="438">
        <f t="shared" si="9"/>
        <v>8062976.0899999999</v>
      </c>
      <c r="I14" s="561">
        <f t="shared" si="17"/>
        <v>5.2898715943969082E-3</v>
      </c>
      <c r="J14" s="438">
        <f t="shared" si="9"/>
        <v>1555431.98</v>
      </c>
      <c r="K14" s="438"/>
      <c r="L14" s="438"/>
      <c r="M14" s="454">
        <f t="shared" si="10"/>
        <v>0.19291040462455347</v>
      </c>
      <c r="N14" s="454"/>
      <c r="O14" s="453">
        <f t="shared" si="11"/>
        <v>396254</v>
      </c>
      <c r="P14" s="438">
        <f t="shared" si="11"/>
        <v>123592906.08000003</v>
      </c>
      <c r="Q14" s="561">
        <f t="shared" si="18"/>
        <v>6.1554425067218393E-2</v>
      </c>
      <c r="R14" s="438">
        <f t="shared" si="11"/>
        <v>13087466.019999998</v>
      </c>
      <c r="S14" s="438"/>
      <c r="T14" s="438"/>
      <c r="U14" s="454">
        <f t="shared" si="12"/>
        <v>0.105891724979172</v>
      </c>
      <c r="V14" s="454"/>
      <c r="W14" s="453">
        <f t="shared" si="13"/>
        <v>859401</v>
      </c>
      <c r="X14" s="438">
        <f t="shared" si="13"/>
        <v>289311804.52000004</v>
      </c>
      <c r="Y14" s="561">
        <f t="shared" si="19"/>
        <v>0.12302501510710731</v>
      </c>
      <c r="Z14" s="438">
        <f t="shared" si="13"/>
        <v>22491366.020000003</v>
      </c>
      <c r="AA14" s="438"/>
      <c r="AB14" s="438"/>
      <c r="AC14" s="454">
        <f t="shared" si="14"/>
        <v>7.7740920586754636E-2</v>
      </c>
      <c r="AD14" s="454"/>
      <c r="AE14" s="453">
        <f t="shared" si="15"/>
        <v>900927</v>
      </c>
      <c r="AF14" s="438">
        <f t="shared" si="15"/>
        <v>309079837.65999997</v>
      </c>
      <c r="AG14" s="561">
        <f t="shared" si="20"/>
        <v>0.13565396387030026</v>
      </c>
      <c r="AH14" s="438">
        <f t="shared" si="15"/>
        <v>21962967.110000003</v>
      </c>
      <c r="AI14" s="438"/>
      <c r="AJ14" s="438"/>
      <c r="AK14" s="454">
        <f t="shared" si="16"/>
        <v>7.1059203590497985E-2</v>
      </c>
      <c r="AL14" s="454"/>
      <c r="AN14" s="464"/>
      <c r="AO14" s="465"/>
      <c r="AP14" s="466"/>
      <c r="AQ14" s="466"/>
      <c r="AR14" s="465"/>
      <c r="AS14" s="466"/>
      <c r="AT14" s="466"/>
      <c r="AU14" s="466"/>
      <c r="AV14" s="466"/>
      <c r="AW14" s="466"/>
      <c r="AX14" s="466"/>
      <c r="AY14" s="467"/>
    </row>
    <row r="15" spans="1:51" s="74" customFormat="1" ht="4.95" customHeight="1" x14ac:dyDescent="0.3">
      <c r="A15" s="371"/>
      <c r="B15" s="371"/>
      <c r="C15" s="371"/>
      <c r="D15" s="371"/>
      <c r="E15" s="370"/>
      <c r="F15" s="377"/>
      <c r="G15" s="373"/>
      <c r="H15" s="374"/>
      <c r="I15" s="374"/>
      <c r="J15" s="374"/>
      <c r="K15" s="374"/>
      <c r="L15" s="374"/>
      <c r="M15" s="375"/>
      <c r="N15" s="375"/>
      <c r="O15" s="373"/>
      <c r="P15" s="374"/>
      <c r="Q15" s="374"/>
      <c r="R15" s="374"/>
      <c r="S15" s="374"/>
      <c r="T15" s="374"/>
      <c r="U15" s="375"/>
      <c r="V15" s="375"/>
      <c r="W15" s="373"/>
      <c r="X15" s="374"/>
      <c r="Y15" s="374"/>
      <c r="Z15" s="374"/>
      <c r="AA15" s="374"/>
      <c r="AB15" s="374"/>
      <c r="AC15" s="375"/>
      <c r="AD15" s="375"/>
      <c r="AE15" s="373"/>
      <c r="AF15" s="374"/>
      <c r="AG15" s="374"/>
      <c r="AH15" s="374"/>
      <c r="AI15" s="374"/>
      <c r="AJ15" s="374"/>
      <c r="AK15" s="375"/>
      <c r="AL15" s="375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</row>
    <row r="16" spans="1:51" s="450" customFormat="1" ht="15.6" customHeight="1" x14ac:dyDescent="0.3">
      <c r="A16" s="381" t="s">
        <v>31</v>
      </c>
      <c r="B16" s="358"/>
      <c r="C16" s="358"/>
      <c r="D16" s="358"/>
      <c r="E16" s="360"/>
      <c r="F16" s="455" t="s">
        <v>494</v>
      </c>
      <c r="G16" s="448">
        <f>SUM(G19:G26)</f>
        <v>6095126</v>
      </c>
      <c r="H16" s="449">
        <f>SUM(H19:H26)</f>
        <v>1429259082.2099998</v>
      </c>
      <c r="I16" s="559">
        <f>+H16/H$9</f>
        <v>0.93769309689426017</v>
      </c>
      <c r="J16" s="449">
        <f>SUM(J19:J26)</f>
        <v>908110771.02999985</v>
      </c>
      <c r="K16" s="449">
        <f>SUM(K19:K26)</f>
        <v>859777230.05999994</v>
      </c>
      <c r="L16" s="449">
        <f>SUM(L19:L26)</f>
        <v>1767888001.0899997</v>
      </c>
      <c r="M16" s="27">
        <f t="shared" si="0"/>
        <v>0.63537169875865229</v>
      </c>
      <c r="N16" s="27">
        <f t="shared" si="1"/>
        <v>1.2369261970029906</v>
      </c>
      <c r="O16" s="448">
        <f>SUM(O19:O26)</f>
        <v>7317177</v>
      </c>
      <c r="P16" s="449">
        <f>SUM(P19:P26)</f>
        <v>1891212288.1700001</v>
      </c>
      <c r="Q16" s="559">
        <f>+P16/P$9</f>
        <v>0.94190264450138161</v>
      </c>
      <c r="R16" s="449">
        <f>SUM(R19:R26)</f>
        <v>975529926.20999992</v>
      </c>
      <c r="S16" s="449">
        <f>SUM(S19:S26)</f>
        <v>1574792972</v>
      </c>
      <c r="T16" s="449">
        <f>SUM(T19:T26)</f>
        <v>2550322898.2100005</v>
      </c>
      <c r="U16" s="27">
        <f t="shared" si="2"/>
        <v>0.51582254002481931</v>
      </c>
      <c r="V16" s="27">
        <f t="shared" si="3"/>
        <v>1.3485122289881999</v>
      </c>
      <c r="W16" s="448">
        <f>SUM(W19:W26)</f>
        <v>8090194</v>
      </c>
      <c r="X16" s="449">
        <f>SUM(X19:X26)</f>
        <v>2226296729.5500002</v>
      </c>
      <c r="Y16" s="559">
        <f>+X16/X$9</f>
        <v>0.94669551849156719</v>
      </c>
      <c r="Z16" s="449">
        <f>SUM(Z19:Z26)</f>
        <v>991533308.28000009</v>
      </c>
      <c r="AA16" s="449">
        <f>SUM(AA19:AA26)</f>
        <v>1438202712.408</v>
      </c>
      <c r="AB16" s="449">
        <f>SUM(AB19:AB26)</f>
        <v>2429736020.6879997</v>
      </c>
      <c r="AC16" s="27">
        <f t="shared" si="4"/>
        <v>0.44537338402343968</v>
      </c>
      <c r="AD16" s="27">
        <f t="shared" si="5"/>
        <v>1.0913801329525021</v>
      </c>
      <c r="AE16" s="448">
        <f>SUM(AE19:AE26)</f>
        <v>8681417</v>
      </c>
      <c r="AF16" s="449">
        <f>SUM(AF19:AF26)</f>
        <v>2168727005.8400002</v>
      </c>
      <c r="AG16" s="559">
        <f>+AF16/AF$9</f>
        <v>0.95184602503380211</v>
      </c>
      <c r="AH16" s="449">
        <f>SUM(AH19:AH26)</f>
        <v>950250559.10000014</v>
      </c>
      <c r="AI16" s="449">
        <f>SUM(AI19:AI26)</f>
        <v>1754761660.2939644</v>
      </c>
      <c r="AJ16" s="449">
        <f>SUM(AJ19:AJ26)</f>
        <v>2705012219.3939648</v>
      </c>
      <c r="AK16" s="27">
        <f t="shared" si="6"/>
        <v>0.43816052298935854</v>
      </c>
      <c r="AL16" s="27">
        <f t="shared" si="7"/>
        <v>1.2472811064324107</v>
      </c>
      <c r="AN16" s="26">
        <f t="shared" ref="AN16:AY16" si="21">SUM(AN19:AN26)</f>
        <v>859777230.05999994</v>
      </c>
      <c r="AO16" s="346">
        <f t="shared" si="21"/>
        <v>0</v>
      </c>
      <c r="AP16" s="26">
        <f t="shared" si="21"/>
        <v>859777230.05999994</v>
      </c>
      <c r="AQ16" s="26">
        <f t="shared" si="21"/>
        <v>1574792972</v>
      </c>
      <c r="AR16" s="346">
        <f t="shared" si="21"/>
        <v>0</v>
      </c>
      <c r="AS16" s="26">
        <f t="shared" si="21"/>
        <v>1574792972</v>
      </c>
      <c r="AT16" s="26">
        <f t="shared" si="21"/>
        <v>1447213355.4080002</v>
      </c>
      <c r="AU16" s="26">
        <f t="shared" si="21"/>
        <v>-9010643</v>
      </c>
      <c r="AV16" s="26">
        <f t="shared" si="21"/>
        <v>1438202712.408</v>
      </c>
      <c r="AW16" s="26">
        <f t="shared" si="21"/>
        <v>1760464450.2939644</v>
      </c>
      <c r="AX16" s="26">
        <f t="shared" si="21"/>
        <v>-5702790</v>
      </c>
      <c r="AY16" s="26">
        <f t="shared" si="21"/>
        <v>1754761660.2939644</v>
      </c>
    </row>
    <row r="17" spans="1:51" s="450" customFormat="1" ht="15.6" customHeight="1" x14ac:dyDescent="0.3">
      <c r="A17" s="381" t="s">
        <v>31</v>
      </c>
      <c r="B17" s="359"/>
      <c r="C17" s="359"/>
      <c r="D17" s="359"/>
      <c r="E17" s="362"/>
      <c r="F17" s="456" t="s">
        <v>495</v>
      </c>
      <c r="G17" s="453">
        <f>SUM(G27:G30)</f>
        <v>64440</v>
      </c>
      <c r="H17" s="438">
        <f>SUM(H27:H30)</f>
        <v>94969993.319999993</v>
      </c>
      <c r="I17" s="560">
        <f t="shared" ref="I17" si="22">+H17/H$9</f>
        <v>6.2306903105740462E-2</v>
      </c>
      <c r="J17" s="438">
        <f>SUM(J27:J30)</f>
        <v>68849179.169999972</v>
      </c>
      <c r="K17" s="438">
        <f>SUM(K27:K30)</f>
        <v>32999245</v>
      </c>
      <c r="L17" s="438">
        <f>SUM(L27:L30)</f>
        <v>101848424.16999997</v>
      </c>
      <c r="M17" s="454">
        <f t="shared" si="0"/>
        <v>0.7249571866138147</v>
      </c>
      <c r="N17" s="454">
        <f t="shared" si="1"/>
        <v>1.0724274121703179</v>
      </c>
      <c r="O17" s="453">
        <f>SUM(O27:O30)</f>
        <v>74763</v>
      </c>
      <c r="P17" s="438">
        <f>SUM(P27:P30)</f>
        <v>116651580.99999997</v>
      </c>
      <c r="Q17" s="560">
        <f t="shared" ref="Q17" si="23">+P17/P$9</f>
        <v>5.80973554986179E-2</v>
      </c>
      <c r="R17" s="438">
        <f>SUM(R27:R30)</f>
        <v>81587965.829999998</v>
      </c>
      <c r="S17" s="438">
        <f>SUM(S27:S30)</f>
        <v>8871392.629999999</v>
      </c>
      <c r="T17" s="438">
        <f>SUM(T27:T30)</f>
        <v>90459358.459999993</v>
      </c>
      <c r="U17" s="454">
        <f t="shared" si="2"/>
        <v>0.69941585986734311</v>
      </c>
      <c r="V17" s="454">
        <f t="shared" si="3"/>
        <v>0.77546620186827997</v>
      </c>
      <c r="W17" s="453">
        <f>SUM(W27:W30)</f>
        <v>93549</v>
      </c>
      <c r="X17" s="438">
        <f>SUM(X27:X30)</f>
        <v>125353495.96000001</v>
      </c>
      <c r="Y17" s="560">
        <f t="shared" ref="Y17" si="24">+X17/X$9</f>
        <v>5.330448150843297E-2</v>
      </c>
      <c r="Z17" s="438">
        <f>SUM(Z27:Z30)</f>
        <v>55263127.100000001</v>
      </c>
      <c r="AA17" s="438">
        <f>SUM(AA27:AA30)</f>
        <v>64553495.43</v>
      </c>
      <c r="AB17" s="438">
        <f>SUM(AB27:AB30)</f>
        <v>119816622.53</v>
      </c>
      <c r="AC17" s="454">
        <f t="shared" si="4"/>
        <v>0.44085828382189141</v>
      </c>
      <c r="AD17" s="454">
        <f t="shared" si="5"/>
        <v>0.95582992410704837</v>
      </c>
      <c r="AE17" s="453">
        <f>SUM(AE27:AE30)</f>
        <v>113499</v>
      </c>
      <c r="AF17" s="438">
        <f>SUM(AF27:AF30)</f>
        <v>109716091.88999997</v>
      </c>
      <c r="AG17" s="560">
        <f t="shared" ref="AG17" si="25">+AF17/AF$9</f>
        <v>4.8153974966199352E-2</v>
      </c>
      <c r="AH17" s="438">
        <f>SUM(AH27:AH30)</f>
        <v>67564383.529999986</v>
      </c>
      <c r="AI17" s="438">
        <f>SUM(AI27:AI30)</f>
        <v>67109356.599999994</v>
      </c>
      <c r="AJ17" s="438">
        <f>SUM(AJ27:AJ30)</f>
        <v>134673740.13</v>
      </c>
      <c r="AK17" s="454">
        <f t="shared" si="6"/>
        <v>0.61581106623574622</v>
      </c>
      <c r="AL17" s="454">
        <f t="shared" si="7"/>
        <v>1.2274748198743923</v>
      </c>
      <c r="AN17" s="26">
        <f t="shared" ref="AN17:AY17" si="26">SUM(AN27:AN30)</f>
        <v>32999245</v>
      </c>
      <c r="AO17" s="346">
        <f t="shared" si="26"/>
        <v>0</v>
      </c>
      <c r="AP17" s="26">
        <f t="shared" si="26"/>
        <v>32999245</v>
      </c>
      <c r="AQ17" s="26">
        <f t="shared" si="26"/>
        <v>8871392.629999999</v>
      </c>
      <c r="AR17" s="346">
        <f t="shared" si="26"/>
        <v>0</v>
      </c>
      <c r="AS17" s="26">
        <f t="shared" si="26"/>
        <v>8871392.629999999</v>
      </c>
      <c r="AT17" s="26">
        <f t="shared" si="26"/>
        <v>64156249.43</v>
      </c>
      <c r="AU17" s="26">
        <f t="shared" si="26"/>
        <v>397246</v>
      </c>
      <c r="AV17" s="26">
        <f t="shared" si="26"/>
        <v>64553495.43</v>
      </c>
      <c r="AW17" s="26">
        <f t="shared" si="26"/>
        <v>67097091.600000001</v>
      </c>
      <c r="AX17" s="26">
        <f t="shared" si="26"/>
        <v>12265</v>
      </c>
      <c r="AY17" s="26">
        <f t="shared" si="26"/>
        <v>67109356.599999994</v>
      </c>
    </row>
    <row r="18" spans="1:51" s="74" customFormat="1" ht="4.95" customHeight="1" x14ac:dyDescent="0.3">
      <c r="A18" s="371"/>
      <c r="B18" s="371"/>
      <c r="C18" s="371"/>
      <c r="D18" s="371"/>
      <c r="E18" s="370"/>
      <c r="F18" s="377"/>
      <c r="G18" s="373"/>
      <c r="H18" s="374"/>
      <c r="I18" s="374"/>
      <c r="J18" s="374"/>
      <c r="K18" s="374"/>
      <c r="L18" s="374"/>
      <c r="M18" s="375"/>
      <c r="N18" s="375"/>
      <c r="O18" s="373"/>
      <c r="P18" s="374"/>
      <c r="Q18" s="374"/>
      <c r="R18" s="374"/>
      <c r="S18" s="374"/>
      <c r="T18" s="374"/>
      <c r="U18" s="375"/>
      <c r="V18" s="375"/>
      <c r="W18" s="373"/>
      <c r="X18" s="374"/>
      <c r="Y18" s="374"/>
      <c r="Z18" s="374"/>
      <c r="AA18" s="374"/>
      <c r="AB18" s="374"/>
      <c r="AC18" s="375"/>
      <c r="AD18" s="375"/>
      <c r="AE18" s="373"/>
      <c r="AF18" s="374"/>
      <c r="AG18" s="374"/>
      <c r="AH18" s="374"/>
      <c r="AI18" s="374"/>
      <c r="AJ18" s="374"/>
      <c r="AK18" s="375"/>
      <c r="AL18" s="375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</row>
    <row r="19" spans="1:51" s="34" customFormat="1" ht="15" customHeight="1" x14ac:dyDescent="0.3">
      <c r="A19" s="381"/>
      <c r="B19" s="378" t="s">
        <v>35</v>
      </c>
      <c r="C19" s="379"/>
      <c r="D19" s="379"/>
      <c r="E19" s="360"/>
      <c r="F19" s="376" t="s">
        <v>36</v>
      </c>
      <c r="G19" s="42">
        <f t="shared" ref="G19:L30" si="27">SUMIF($F$69:$F$305,$F19,G$69:G$305)</f>
        <v>2909345</v>
      </c>
      <c r="H19" s="43">
        <f t="shared" si="27"/>
        <v>844218855.00999987</v>
      </c>
      <c r="I19" s="562">
        <f t="shared" ref="I19:I30" si="28">+H19/H$9</f>
        <v>0.55386612718724804</v>
      </c>
      <c r="J19" s="43">
        <f t="shared" si="27"/>
        <v>556229046.0999999</v>
      </c>
      <c r="K19" s="43">
        <f t="shared" si="27"/>
        <v>674789712.13</v>
      </c>
      <c r="L19" s="43">
        <f t="shared" si="27"/>
        <v>1231018758.2299998</v>
      </c>
      <c r="M19" s="44">
        <f t="shared" si="0"/>
        <v>0.65886830505984295</v>
      </c>
      <c r="N19" s="44">
        <f t="shared" si="1"/>
        <v>1.4581749162844961</v>
      </c>
      <c r="O19" s="42">
        <f t="shared" ref="O19:T30" si="29">SUMIF($F$69:$F$305,$F19,O$69:O$305)</f>
        <v>3845235</v>
      </c>
      <c r="P19" s="43">
        <f t="shared" si="29"/>
        <v>1180152014.9200001</v>
      </c>
      <c r="Q19" s="562">
        <f t="shared" ref="Q19:Q30" si="30">+P19/P$9</f>
        <v>0.58776495410908725</v>
      </c>
      <c r="R19" s="43">
        <f t="shared" si="29"/>
        <v>622758595.96999991</v>
      </c>
      <c r="S19" s="43">
        <f t="shared" si="29"/>
        <v>1323086332.5599999</v>
      </c>
      <c r="T19" s="43">
        <f t="shared" si="29"/>
        <v>1945844928.53</v>
      </c>
      <c r="U19" s="44">
        <f t="shared" si="2"/>
        <v>0.5276935412530015</v>
      </c>
      <c r="V19" s="44">
        <f t="shared" si="3"/>
        <v>1.6488087161058693</v>
      </c>
      <c r="W19" s="42">
        <f t="shared" ref="W19:AB30" si="31">SUMIF($F$69:$F$305,$F19,W$69:W$305)</f>
        <v>4337628</v>
      </c>
      <c r="X19" s="43">
        <f t="shared" si="31"/>
        <v>1421396026.6100001</v>
      </c>
      <c r="Y19" s="562">
        <f t="shared" ref="Y19:Y30" si="32">+X19/X$9</f>
        <v>0.60442493156130117</v>
      </c>
      <c r="Z19" s="43">
        <f t="shared" si="31"/>
        <v>653021017.49000001</v>
      </c>
      <c r="AA19" s="43">
        <f t="shared" si="31"/>
        <v>1053465778.7030001</v>
      </c>
      <c r="AB19" s="43">
        <f t="shared" si="31"/>
        <v>1706486796.1929998</v>
      </c>
      <c r="AC19" s="44">
        <f t="shared" si="4"/>
        <v>0.45942228996336898</v>
      </c>
      <c r="AD19" s="44">
        <f t="shared" si="5"/>
        <v>1.2005709628040366</v>
      </c>
      <c r="AE19" s="42">
        <f t="shared" ref="AE19:AJ30" si="33">SUMIF($F$69:$F$305,$F19,AE$69:AE$305)</f>
        <v>4662004</v>
      </c>
      <c r="AF19" s="43">
        <f t="shared" si="33"/>
        <v>1388918156.1000001</v>
      </c>
      <c r="AG19" s="562">
        <f t="shared" ref="AG19:AG30" si="34">+AF19/AF$9</f>
        <v>0.60959089014940659</v>
      </c>
      <c r="AH19" s="43">
        <f t="shared" si="33"/>
        <v>627745932.12000012</v>
      </c>
      <c r="AI19" s="43">
        <f t="shared" si="33"/>
        <v>1376044470.0610001</v>
      </c>
      <c r="AJ19" s="43">
        <f t="shared" si="33"/>
        <v>2003790402.181</v>
      </c>
      <c r="AK19" s="44">
        <f t="shared" si="6"/>
        <v>0.45196754708907649</v>
      </c>
      <c r="AL19" s="44">
        <f t="shared" si="7"/>
        <v>1.4426986884580189</v>
      </c>
      <c r="AN19" s="43">
        <f t="shared" ref="AN19:AY30" si="35">SUMIF($F$69:$F$305,$F19,AN$69:AN$305)</f>
        <v>674789712.13</v>
      </c>
      <c r="AO19" s="347">
        <f t="shared" si="35"/>
        <v>0</v>
      </c>
      <c r="AP19" s="43">
        <f t="shared" si="35"/>
        <v>674789712.13</v>
      </c>
      <c r="AQ19" s="43">
        <f t="shared" si="35"/>
        <v>1323086332.5599999</v>
      </c>
      <c r="AR19" s="347">
        <f t="shared" si="35"/>
        <v>0</v>
      </c>
      <c r="AS19" s="43">
        <f t="shared" si="35"/>
        <v>1323086332.5599999</v>
      </c>
      <c r="AT19" s="43">
        <f t="shared" si="35"/>
        <v>1053528986.7029999</v>
      </c>
      <c r="AU19" s="43">
        <f t="shared" si="35"/>
        <v>-63208</v>
      </c>
      <c r="AV19" s="43">
        <f t="shared" si="35"/>
        <v>1053465778.7030001</v>
      </c>
      <c r="AW19" s="43">
        <f t="shared" si="35"/>
        <v>1372033994.0610001</v>
      </c>
      <c r="AX19" s="43">
        <f t="shared" si="35"/>
        <v>4010476</v>
      </c>
      <c r="AY19" s="43">
        <f t="shared" si="35"/>
        <v>1376044470.0610001</v>
      </c>
    </row>
    <row r="20" spans="1:51" s="34" customFormat="1" ht="15" customHeight="1" x14ac:dyDescent="0.3">
      <c r="A20" s="381"/>
      <c r="B20" s="39" t="s">
        <v>37</v>
      </c>
      <c r="C20" s="338"/>
      <c r="D20" s="338"/>
      <c r="E20" s="361"/>
      <c r="F20" s="265" t="s">
        <v>38</v>
      </c>
      <c r="G20" s="42">
        <f t="shared" si="27"/>
        <v>108351</v>
      </c>
      <c r="H20" s="43">
        <f t="shared" si="27"/>
        <v>31422959.260000002</v>
      </c>
      <c r="I20" s="563">
        <f t="shared" si="28"/>
        <v>2.0615640893133953E-2</v>
      </c>
      <c r="J20" s="43">
        <f t="shared" si="27"/>
        <v>21205633.900000002</v>
      </c>
      <c r="K20" s="43">
        <f t="shared" si="27"/>
        <v>2234344</v>
      </c>
      <c r="L20" s="43">
        <f t="shared" si="27"/>
        <v>23439977.900000002</v>
      </c>
      <c r="M20" s="44">
        <f t="shared" si="0"/>
        <v>0.67484522143634673</v>
      </c>
      <c r="N20" s="44">
        <f t="shared" si="1"/>
        <v>0.74595068230375194</v>
      </c>
      <c r="O20" s="42">
        <f t="shared" si="29"/>
        <v>89331</v>
      </c>
      <c r="P20" s="43">
        <f t="shared" si="29"/>
        <v>27249498.890000001</v>
      </c>
      <c r="Q20" s="563">
        <f t="shared" si="30"/>
        <v>1.3571387636585263E-2</v>
      </c>
      <c r="R20" s="43">
        <f t="shared" si="29"/>
        <v>15269980.92</v>
      </c>
      <c r="S20" s="43">
        <f t="shared" si="29"/>
        <v>17030731.469999999</v>
      </c>
      <c r="T20" s="43">
        <f t="shared" si="29"/>
        <v>32300712.390000001</v>
      </c>
      <c r="U20" s="44">
        <f t="shared" si="2"/>
        <v>0.56037657725895884</v>
      </c>
      <c r="V20" s="44">
        <f t="shared" si="3"/>
        <v>1.1853690418451581</v>
      </c>
      <c r="W20" s="42">
        <f t="shared" si="31"/>
        <v>107798</v>
      </c>
      <c r="X20" s="43">
        <f t="shared" si="31"/>
        <v>27125566.809999999</v>
      </c>
      <c r="Y20" s="563">
        <f t="shared" si="32"/>
        <v>1.1534694452325411E-2</v>
      </c>
      <c r="Z20" s="43">
        <f t="shared" si="31"/>
        <v>9614432.5</v>
      </c>
      <c r="AA20" s="43">
        <f t="shared" si="31"/>
        <v>61350675.290000007</v>
      </c>
      <c r="AB20" s="43">
        <f t="shared" si="31"/>
        <v>70965107.790000007</v>
      </c>
      <c r="AC20" s="44">
        <f t="shared" si="4"/>
        <v>0.35444171793142343</v>
      </c>
      <c r="AD20" s="44">
        <f t="shared" si="5"/>
        <v>2.6161705039040255</v>
      </c>
      <c r="AE20" s="42">
        <f t="shared" si="33"/>
        <v>124041</v>
      </c>
      <c r="AF20" s="43">
        <f t="shared" si="33"/>
        <v>24966442.09</v>
      </c>
      <c r="AG20" s="563">
        <f t="shared" si="34"/>
        <v>1.0957676368952975E-2</v>
      </c>
      <c r="AH20" s="43">
        <f t="shared" si="33"/>
        <v>7809568.9000000004</v>
      </c>
      <c r="AI20" s="43">
        <f t="shared" si="33"/>
        <v>50186085.219999999</v>
      </c>
      <c r="AJ20" s="43">
        <f t="shared" si="33"/>
        <v>57995654.120000005</v>
      </c>
      <c r="AK20" s="44">
        <f t="shared" si="6"/>
        <v>0.31280263610841158</v>
      </c>
      <c r="AL20" s="44">
        <f t="shared" si="7"/>
        <v>2.3229442910181204</v>
      </c>
      <c r="AN20" s="43">
        <f t="shared" si="35"/>
        <v>2234344</v>
      </c>
      <c r="AO20" s="347">
        <f t="shared" si="35"/>
        <v>0</v>
      </c>
      <c r="AP20" s="43">
        <f t="shared" si="35"/>
        <v>2234344</v>
      </c>
      <c r="AQ20" s="43">
        <f t="shared" si="35"/>
        <v>17030731.469999999</v>
      </c>
      <c r="AR20" s="347">
        <f t="shared" si="35"/>
        <v>0</v>
      </c>
      <c r="AS20" s="43">
        <f t="shared" si="35"/>
        <v>17030731.469999999</v>
      </c>
      <c r="AT20" s="43">
        <f t="shared" si="35"/>
        <v>61560329.290000007</v>
      </c>
      <c r="AU20" s="43">
        <f t="shared" si="35"/>
        <v>-209654</v>
      </c>
      <c r="AV20" s="43">
        <f t="shared" si="35"/>
        <v>61350675.290000007</v>
      </c>
      <c r="AW20" s="43">
        <f t="shared" si="35"/>
        <v>50781421.219999999</v>
      </c>
      <c r="AX20" s="43">
        <f t="shared" si="35"/>
        <v>-595336</v>
      </c>
      <c r="AY20" s="43">
        <f t="shared" si="35"/>
        <v>50186085.219999999</v>
      </c>
    </row>
    <row r="21" spans="1:51" s="34" customFormat="1" ht="15" customHeight="1" x14ac:dyDescent="0.3">
      <c r="A21" s="381"/>
      <c r="B21" s="39" t="s">
        <v>39</v>
      </c>
      <c r="C21" s="338"/>
      <c r="D21" s="338"/>
      <c r="E21" s="361"/>
      <c r="F21" s="265" t="s">
        <v>40</v>
      </c>
      <c r="G21" s="42">
        <f t="shared" si="27"/>
        <v>54511</v>
      </c>
      <c r="H21" s="43">
        <f t="shared" si="27"/>
        <v>20746250.759999998</v>
      </c>
      <c r="I21" s="563">
        <f t="shared" si="28"/>
        <v>1.3610979539139282E-2</v>
      </c>
      <c r="J21" s="43">
        <f t="shared" si="27"/>
        <v>7544264.5699999966</v>
      </c>
      <c r="K21" s="43">
        <f t="shared" si="27"/>
        <v>0</v>
      </c>
      <c r="L21" s="43">
        <f t="shared" si="27"/>
        <v>7544264.5699999966</v>
      </c>
      <c r="M21" s="44">
        <f t="shared" si="0"/>
        <v>0.36364472102813805</v>
      </c>
      <c r="N21" s="44">
        <f t="shared" si="1"/>
        <v>0.36364472102813805</v>
      </c>
      <c r="O21" s="42">
        <f t="shared" si="29"/>
        <v>60314</v>
      </c>
      <c r="P21" s="43">
        <f t="shared" si="29"/>
        <v>26411426.409999996</v>
      </c>
      <c r="Q21" s="563">
        <f t="shared" si="30"/>
        <v>1.3153992566696165E-2</v>
      </c>
      <c r="R21" s="43">
        <f t="shared" si="29"/>
        <v>8748446.2200000007</v>
      </c>
      <c r="S21" s="43">
        <f t="shared" si="29"/>
        <v>432</v>
      </c>
      <c r="T21" s="43">
        <f t="shared" si="29"/>
        <v>8748878.2200000007</v>
      </c>
      <c r="U21" s="44">
        <f t="shared" si="2"/>
        <v>0.33123717303990935</v>
      </c>
      <c r="V21" s="44">
        <f t="shared" si="3"/>
        <v>0.33125352959685156</v>
      </c>
      <c r="W21" s="42">
        <f t="shared" si="31"/>
        <v>62527</v>
      </c>
      <c r="X21" s="43">
        <f t="shared" si="31"/>
        <v>25530983.949999996</v>
      </c>
      <c r="Y21" s="563">
        <f t="shared" si="32"/>
        <v>1.0856624711042272E-2</v>
      </c>
      <c r="Z21" s="43">
        <f t="shared" si="31"/>
        <v>8506714.0700000022</v>
      </c>
      <c r="AA21" s="43">
        <f t="shared" si="31"/>
        <v>975609</v>
      </c>
      <c r="AB21" s="43">
        <f t="shared" si="31"/>
        <v>9482323.070000004</v>
      </c>
      <c r="AC21" s="44">
        <f t="shared" si="4"/>
        <v>0.33319178323325072</v>
      </c>
      <c r="AD21" s="44">
        <f t="shared" si="5"/>
        <v>0.37140452904479637</v>
      </c>
      <c r="AE21" s="42">
        <f t="shared" si="33"/>
        <v>70856</v>
      </c>
      <c r="AF21" s="43">
        <f t="shared" si="33"/>
        <v>21929514.790000003</v>
      </c>
      <c r="AG21" s="563">
        <f t="shared" si="34"/>
        <v>9.6247805406456215E-3</v>
      </c>
      <c r="AH21" s="43">
        <f t="shared" si="33"/>
        <v>7934159.29</v>
      </c>
      <c r="AI21" s="43">
        <f t="shared" si="33"/>
        <v>1647586.1888405506</v>
      </c>
      <c r="AJ21" s="43">
        <f t="shared" si="33"/>
        <v>9581745.4788405485</v>
      </c>
      <c r="AK21" s="44">
        <f t="shared" si="6"/>
        <v>0.36180277429658531</v>
      </c>
      <c r="AL21" s="44">
        <f t="shared" si="7"/>
        <v>0.43693376577624438</v>
      </c>
      <c r="AN21" s="43">
        <f t="shared" si="35"/>
        <v>0</v>
      </c>
      <c r="AO21" s="347">
        <f t="shared" si="35"/>
        <v>0</v>
      </c>
      <c r="AP21" s="43">
        <f t="shared" si="35"/>
        <v>0</v>
      </c>
      <c r="AQ21" s="43">
        <f t="shared" si="35"/>
        <v>432</v>
      </c>
      <c r="AR21" s="347">
        <f t="shared" si="35"/>
        <v>0</v>
      </c>
      <c r="AS21" s="43">
        <f t="shared" si="35"/>
        <v>432</v>
      </c>
      <c r="AT21" s="43">
        <f t="shared" si="35"/>
        <v>1069217</v>
      </c>
      <c r="AU21" s="43">
        <f t="shared" si="35"/>
        <v>-93608</v>
      </c>
      <c r="AV21" s="43">
        <f t="shared" si="35"/>
        <v>975609</v>
      </c>
      <c r="AW21" s="43">
        <f t="shared" si="35"/>
        <v>2011958.1888405506</v>
      </c>
      <c r="AX21" s="43">
        <f t="shared" si="35"/>
        <v>-364372</v>
      </c>
      <c r="AY21" s="43">
        <f t="shared" si="35"/>
        <v>1647586.1888405506</v>
      </c>
    </row>
    <row r="22" spans="1:51" s="34" customFormat="1" ht="15" customHeight="1" x14ac:dyDescent="0.3">
      <c r="A22" s="381"/>
      <c r="B22" s="39" t="s">
        <v>41</v>
      </c>
      <c r="C22" s="338"/>
      <c r="D22" s="338"/>
      <c r="E22" s="361"/>
      <c r="F22" s="265" t="s">
        <v>42</v>
      </c>
      <c r="G22" s="42">
        <f t="shared" si="27"/>
        <v>308761</v>
      </c>
      <c r="H22" s="43">
        <f t="shared" si="27"/>
        <v>50278697.910000004</v>
      </c>
      <c r="I22" s="563">
        <f t="shared" si="28"/>
        <v>3.2986313354846156E-2</v>
      </c>
      <c r="J22" s="43">
        <f t="shared" si="27"/>
        <v>20071075.02</v>
      </c>
      <c r="K22" s="43">
        <f t="shared" si="27"/>
        <v>8343460</v>
      </c>
      <c r="L22" s="43">
        <f t="shared" si="27"/>
        <v>28414535.02</v>
      </c>
      <c r="M22" s="44">
        <f t="shared" si="0"/>
        <v>0.39919639637302606</v>
      </c>
      <c r="N22" s="44">
        <f t="shared" si="1"/>
        <v>0.56514063015041982</v>
      </c>
      <c r="O22" s="42">
        <f t="shared" si="29"/>
        <v>364159</v>
      </c>
      <c r="P22" s="43">
        <f t="shared" si="29"/>
        <v>61517390.019999996</v>
      </c>
      <c r="Q22" s="563">
        <f t="shared" si="30"/>
        <v>3.063822750365526E-2</v>
      </c>
      <c r="R22" s="43">
        <f t="shared" si="29"/>
        <v>20984543.249999996</v>
      </c>
      <c r="S22" s="43">
        <f t="shared" si="29"/>
        <v>14653824.970000001</v>
      </c>
      <c r="T22" s="43">
        <f t="shared" si="29"/>
        <v>35638368.219999999</v>
      </c>
      <c r="U22" s="44">
        <f t="shared" si="2"/>
        <v>0.34111562995728012</v>
      </c>
      <c r="V22" s="44">
        <f t="shared" si="3"/>
        <v>0.57932185042983075</v>
      </c>
      <c r="W22" s="42">
        <f t="shared" si="31"/>
        <v>386547</v>
      </c>
      <c r="X22" s="43">
        <f t="shared" si="31"/>
        <v>72247686.939999998</v>
      </c>
      <c r="Y22" s="563">
        <f t="shared" si="32"/>
        <v>3.0722122769907979E-2</v>
      </c>
      <c r="Z22" s="43">
        <f t="shared" si="31"/>
        <v>20890570.819999997</v>
      </c>
      <c r="AA22" s="43">
        <f t="shared" si="31"/>
        <v>7550341.0590000004</v>
      </c>
      <c r="AB22" s="43">
        <f t="shared" si="31"/>
        <v>28440911.878999997</v>
      </c>
      <c r="AC22" s="44">
        <f t="shared" si="4"/>
        <v>0.28915210582934125</v>
      </c>
      <c r="AD22" s="44">
        <f t="shared" si="5"/>
        <v>0.39365844200132671</v>
      </c>
      <c r="AE22" s="42">
        <f t="shared" si="33"/>
        <v>463117</v>
      </c>
      <c r="AF22" s="43">
        <f t="shared" si="33"/>
        <v>95239265.049999997</v>
      </c>
      <c r="AG22" s="563">
        <f t="shared" si="34"/>
        <v>4.1800150789320339E-2</v>
      </c>
      <c r="AH22" s="43">
        <f t="shared" si="33"/>
        <v>25428799.859999999</v>
      </c>
      <c r="AI22" s="43">
        <f t="shared" si="33"/>
        <v>45765943.160999998</v>
      </c>
      <c r="AJ22" s="43">
        <f t="shared" si="33"/>
        <v>71194743.020999998</v>
      </c>
      <c r="AK22" s="44">
        <f t="shared" si="6"/>
        <v>0.26699911897314665</v>
      </c>
      <c r="AL22" s="44">
        <f t="shared" si="7"/>
        <v>0.74753561972179461</v>
      </c>
      <c r="AN22" s="43">
        <f t="shared" si="35"/>
        <v>8343460</v>
      </c>
      <c r="AO22" s="347">
        <f t="shared" si="35"/>
        <v>0</v>
      </c>
      <c r="AP22" s="43">
        <f t="shared" si="35"/>
        <v>8343460</v>
      </c>
      <c r="AQ22" s="43">
        <f t="shared" si="35"/>
        <v>14653824.970000001</v>
      </c>
      <c r="AR22" s="347">
        <f t="shared" si="35"/>
        <v>0</v>
      </c>
      <c r="AS22" s="43">
        <f t="shared" si="35"/>
        <v>14653824.970000001</v>
      </c>
      <c r="AT22" s="43">
        <f t="shared" si="35"/>
        <v>9540807.0590000004</v>
      </c>
      <c r="AU22" s="43">
        <f t="shared" si="35"/>
        <v>-1990466</v>
      </c>
      <c r="AV22" s="43">
        <f t="shared" si="35"/>
        <v>7550341.0590000004</v>
      </c>
      <c r="AW22" s="43">
        <f t="shared" si="35"/>
        <v>46571684.160999998</v>
      </c>
      <c r="AX22" s="43">
        <f t="shared" si="35"/>
        <v>-805741</v>
      </c>
      <c r="AY22" s="43">
        <f t="shared" si="35"/>
        <v>45765943.160999998</v>
      </c>
    </row>
    <row r="23" spans="1:51" s="34" customFormat="1" ht="15" customHeight="1" x14ac:dyDescent="0.3">
      <c r="A23" s="381"/>
      <c r="B23" s="39" t="s">
        <v>43</v>
      </c>
      <c r="C23" s="338"/>
      <c r="D23" s="338"/>
      <c r="E23" s="361"/>
      <c r="F23" s="265" t="s">
        <v>44</v>
      </c>
      <c r="G23" s="42">
        <f t="shared" si="27"/>
        <v>1687112</v>
      </c>
      <c r="H23" s="43">
        <f t="shared" si="27"/>
        <v>331815697.98000002</v>
      </c>
      <c r="I23" s="563">
        <f t="shared" si="28"/>
        <v>0.21769411390123392</v>
      </c>
      <c r="J23" s="43">
        <f t="shared" si="27"/>
        <v>184336134.96999997</v>
      </c>
      <c r="K23" s="43">
        <f t="shared" si="27"/>
        <v>35243835</v>
      </c>
      <c r="L23" s="43">
        <f t="shared" si="27"/>
        <v>219579969.96999997</v>
      </c>
      <c r="M23" s="44">
        <f t="shared" si="0"/>
        <v>0.55553771594347745</v>
      </c>
      <c r="N23" s="44">
        <f t="shared" si="1"/>
        <v>0.66175280828104466</v>
      </c>
      <c r="O23" s="42">
        <f t="shared" si="29"/>
        <v>1822861</v>
      </c>
      <c r="P23" s="43">
        <f t="shared" si="29"/>
        <v>405554329.17999995</v>
      </c>
      <c r="Q23" s="563">
        <f t="shared" si="30"/>
        <v>0.20198298072251561</v>
      </c>
      <c r="R23" s="43">
        <f t="shared" si="29"/>
        <v>186541436.02000001</v>
      </c>
      <c r="S23" s="43">
        <f t="shared" si="29"/>
        <v>151633522.88</v>
      </c>
      <c r="T23" s="43">
        <f t="shared" si="29"/>
        <v>338174958.89999998</v>
      </c>
      <c r="U23" s="44">
        <f t="shared" si="2"/>
        <v>0.45996657561805004</v>
      </c>
      <c r="V23" s="44">
        <f t="shared" si="3"/>
        <v>0.83385858457919571</v>
      </c>
      <c r="W23" s="42">
        <f t="shared" si="31"/>
        <v>1978558</v>
      </c>
      <c r="X23" s="43">
        <f t="shared" si="31"/>
        <v>464076902.12000012</v>
      </c>
      <c r="Y23" s="563">
        <f t="shared" si="32"/>
        <v>0.19734095533673859</v>
      </c>
      <c r="Z23" s="43">
        <f t="shared" si="31"/>
        <v>180973771.98000002</v>
      </c>
      <c r="AA23" s="43">
        <f t="shared" si="31"/>
        <v>184696533.63600001</v>
      </c>
      <c r="AB23" s="43">
        <f t="shared" si="31"/>
        <v>365670305.616</v>
      </c>
      <c r="AC23" s="44">
        <f t="shared" si="4"/>
        <v>0.38996504922626846</v>
      </c>
      <c r="AD23" s="44">
        <f t="shared" si="5"/>
        <v>0.78795196215442254</v>
      </c>
      <c r="AE23" s="42">
        <f t="shared" si="33"/>
        <v>2074848</v>
      </c>
      <c r="AF23" s="43">
        <f t="shared" si="33"/>
        <v>427237355.44000018</v>
      </c>
      <c r="AG23" s="563">
        <f t="shared" si="34"/>
        <v>0.18751284851732963</v>
      </c>
      <c r="AH23" s="43">
        <f t="shared" si="33"/>
        <v>164205090.69000003</v>
      </c>
      <c r="AI23" s="43">
        <f t="shared" si="33"/>
        <v>161411787.17399999</v>
      </c>
      <c r="AJ23" s="43">
        <f t="shared" si="33"/>
        <v>325616877.86400002</v>
      </c>
      <c r="AK23" s="44">
        <f t="shared" si="6"/>
        <v>0.38434160449497601</v>
      </c>
      <c r="AL23" s="44">
        <f t="shared" si="7"/>
        <v>0.76214514886849261</v>
      </c>
      <c r="AN23" s="43">
        <f t="shared" si="35"/>
        <v>35243835</v>
      </c>
      <c r="AO23" s="347">
        <f t="shared" si="35"/>
        <v>0</v>
      </c>
      <c r="AP23" s="43">
        <f t="shared" si="35"/>
        <v>35243835</v>
      </c>
      <c r="AQ23" s="43">
        <f t="shared" si="35"/>
        <v>151633522.88</v>
      </c>
      <c r="AR23" s="347">
        <f t="shared" si="35"/>
        <v>0</v>
      </c>
      <c r="AS23" s="43">
        <f t="shared" si="35"/>
        <v>151633522.88</v>
      </c>
      <c r="AT23" s="43">
        <f t="shared" si="35"/>
        <v>189759949.63600004</v>
      </c>
      <c r="AU23" s="43">
        <f t="shared" si="35"/>
        <v>-5063416</v>
      </c>
      <c r="AV23" s="43">
        <f t="shared" si="35"/>
        <v>184696533.63600001</v>
      </c>
      <c r="AW23" s="43">
        <f t="shared" si="35"/>
        <v>165373876.17399999</v>
      </c>
      <c r="AX23" s="43">
        <f t="shared" si="35"/>
        <v>-3962089</v>
      </c>
      <c r="AY23" s="43">
        <f t="shared" si="35"/>
        <v>161411787.17399999</v>
      </c>
    </row>
    <row r="24" spans="1:51" s="34" customFormat="1" ht="15" customHeight="1" x14ac:dyDescent="0.3">
      <c r="A24" s="381"/>
      <c r="B24" s="39" t="s">
        <v>45</v>
      </c>
      <c r="C24" s="338"/>
      <c r="D24" s="338"/>
      <c r="E24" s="361"/>
      <c r="F24" s="265" t="s">
        <v>45</v>
      </c>
      <c r="G24" s="59">
        <f t="shared" si="27"/>
        <v>987665</v>
      </c>
      <c r="H24" s="60">
        <f t="shared" si="27"/>
        <v>133891236.19</v>
      </c>
      <c r="I24" s="563">
        <f t="shared" si="28"/>
        <v>8.7841938157126334E-2</v>
      </c>
      <c r="J24" s="60">
        <f t="shared" si="27"/>
        <v>109039037.28</v>
      </c>
      <c r="K24" s="60">
        <f t="shared" si="27"/>
        <v>121813499</v>
      </c>
      <c r="L24" s="60">
        <f t="shared" si="27"/>
        <v>230852536.28000003</v>
      </c>
      <c r="M24" s="53">
        <f t="shared" si="0"/>
        <v>0.81438517100004082</v>
      </c>
      <c r="N24" s="53">
        <f t="shared" si="1"/>
        <v>1.724179586723704</v>
      </c>
      <c r="O24" s="59">
        <f t="shared" si="29"/>
        <v>1074077</v>
      </c>
      <c r="P24" s="60">
        <f t="shared" si="29"/>
        <v>160892080.45999998</v>
      </c>
      <c r="Q24" s="563">
        <f t="shared" si="30"/>
        <v>8.0130970495777984E-2</v>
      </c>
      <c r="R24" s="60">
        <f t="shared" si="29"/>
        <v>110866350.21000001</v>
      </c>
      <c r="S24" s="60">
        <f t="shared" si="29"/>
        <v>51697761</v>
      </c>
      <c r="T24" s="60">
        <f t="shared" si="29"/>
        <v>162564111.21000001</v>
      </c>
      <c r="U24" s="53">
        <f t="shared" si="2"/>
        <v>0.68907276164884279</v>
      </c>
      <c r="V24" s="53">
        <f t="shared" si="3"/>
        <v>1.0103922501668174</v>
      </c>
      <c r="W24" s="59">
        <f t="shared" si="31"/>
        <v>1126826</v>
      </c>
      <c r="X24" s="60">
        <f t="shared" si="31"/>
        <v>178625217.87000006</v>
      </c>
      <c r="Y24" s="563">
        <f t="shared" si="32"/>
        <v>7.5957391933684282E-2</v>
      </c>
      <c r="Z24" s="60">
        <f t="shared" si="31"/>
        <v>109511064.28999998</v>
      </c>
      <c r="AA24" s="60">
        <f t="shared" si="31"/>
        <v>113962163.91</v>
      </c>
      <c r="AB24" s="60">
        <f t="shared" si="31"/>
        <v>223473228.19999999</v>
      </c>
      <c r="AC24" s="53">
        <f t="shared" si="4"/>
        <v>0.61307728883891399</v>
      </c>
      <c r="AD24" s="53">
        <f t="shared" si="5"/>
        <v>1.2510732295517166</v>
      </c>
      <c r="AE24" s="59">
        <f t="shared" si="33"/>
        <v>1187616</v>
      </c>
      <c r="AF24" s="60">
        <f t="shared" si="33"/>
        <v>174809899.85999995</v>
      </c>
      <c r="AG24" s="563">
        <f t="shared" si="34"/>
        <v>7.6723399427513606E-2</v>
      </c>
      <c r="AH24" s="60">
        <f t="shared" si="33"/>
        <v>107401712.95000002</v>
      </c>
      <c r="AI24" s="60">
        <f t="shared" si="33"/>
        <v>99220760.349123552</v>
      </c>
      <c r="AJ24" s="60">
        <f t="shared" si="33"/>
        <v>206622473.29912353</v>
      </c>
      <c r="AK24" s="53">
        <f t="shared" si="6"/>
        <v>0.61439147917832371</v>
      </c>
      <c r="AL24" s="53">
        <f t="shared" si="7"/>
        <v>1.181983820507885</v>
      </c>
      <c r="AN24" s="60">
        <f t="shared" si="35"/>
        <v>121813499</v>
      </c>
      <c r="AO24" s="348">
        <f t="shared" si="35"/>
        <v>0</v>
      </c>
      <c r="AP24" s="60">
        <f t="shared" si="35"/>
        <v>121813499</v>
      </c>
      <c r="AQ24" s="60">
        <f t="shared" si="35"/>
        <v>51697761</v>
      </c>
      <c r="AR24" s="348">
        <f t="shared" si="35"/>
        <v>0</v>
      </c>
      <c r="AS24" s="60">
        <f t="shared" si="35"/>
        <v>51697761</v>
      </c>
      <c r="AT24" s="60">
        <f t="shared" si="35"/>
        <v>115560430.91000001</v>
      </c>
      <c r="AU24" s="60">
        <f t="shared" si="35"/>
        <v>-1598267</v>
      </c>
      <c r="AV24" s="60">
        <f t="shared" si="35"/>
        <v>113962163.91</v>
      </c>
      <c r="AW24" s="60">
        <f t="shared" si="35"/>
        <v>103101978.34912355</v>
      </c>
      <c r="AX24" s="60">
        <f t="shared" si="35"/>
        <v>-3881218</v>
      </c>
      <c r="AY24" s="60">
        <f t="shared" si="35"/>
        <v>99220760.349123552</v>
      </c>
    </row>
    <row r="25" spans="1:51" s="34" customFormat="1" ht="15" customHeight="1" x14ac:dyDescent="0.3">
      <c r="A25" s="381"/>
      <c r="B25" s="61" t="s">
        <v>48</v>
      </c>
      <c r="C25" s="338"/>
      <c r="D25" s="338"/>
      <c r="E25" s="361"/>
      <c r="F25" s="266" t="s">
        <v>49</v>
      </c>
      <c r="G25" s="59">
        <f t="shared" si="27"/>
        <v>37133</v>
      </c>
      <c r="H25" s="60">
        <f t="shared" si="27"/>
        <v>5361157.3</v>
      </c>
      <c r="I25" s="563">
        <f t="shared" si="28"/>
        <v>3.5172910595055009E-3</v>
      </c>
      <c r="J25" s="60">
        <f t="shared" si="27"/>
        <v>3144491.15</v>
      </c>
      <c r="K25" s="60">
        <f t="shared" si="27"/>
        <v>17352379.93</v>
      </c>
      <c r="L25" s="60">
        <f t="shared" si="27"/>
        <v>20496871.079999998</v>
      </c>
      <c r="M25" s="53">
        <f t="shared" si="0"/>
        <v>0.58653215603280284</v>
      </c>
      <c r="N25" s="53">
        <f t="shared" si="1"/>
        <v>3.823217625045249</v>
      </c>
      <c r="O25" s="59">
        <f t="shared" si="29"/>
        <v>58495</v>
      </c>
      <c r="P25" s="60">
        <f t="shared" si="29"/>
        <v>16325422.489999998</v>
      </c>
      <c r="Q25" s="563">
        <f t="shared" si="30"/>
        <v>8.1307417005060736E-3</v>
      </c>
      <c r="R25" s="60">
        <f t="shared" si="29"/>
        <v>3356394.8200000003</v>
      </c>
      <c r="S25" s="60">
        <f t="shared" si="29"/>
        <v>16690367.119999999</v>
      </c>
      <c r="T25" s="60">
        <f t="shared" si="29"/>
        <v>20046761.939999998</v>
      </c>
      <c r="U25" s="53">
        <f t="shared" si="2"/>
        <v>0.20559313684261046</v>
      </c>
      <c r="V25" s="53">
        <f t="shared" si="3"/>
        <v>1.2279475126772048</v>
      </c>
      <c r="W25" s="59">
        <f t="shared" si="31"/>
        <v>87599</v>
      </c>
      <c r="X25" s="60">
        <f t="shared" si="31"/>
        <v>27431541.960000001</v>
      </c>
      <c r="Y25" s="563">
        <f t="shared" si="32"/>
        <v>1.166480527692036E-2</v>
      </c>
      <c r="Z25" s="60">
        <f t="shared" si="31"/>
        <v>3941783.75</v>
      </c>
      <c r="AA25" s="60">
        <f t="shared" si="31"/>
        <v>16214014.810000001</v>
      </c>
      <c r="AB25" s="60">
        <f t="shared" si="31"/>
        <v>20155798.560000002</v>
      </c>
      <c r="AC25" s="53">
        <f t="shared" si="4"/>
        <v>0.14369530359422783</v>
      </c>
      <c r="AD25" s="53">
        <f t="shared" si="5"/>
        <v>0.73476724674794769</v>
      </c>
      <c r="AE25" s="59">
        <f t="shared" si="33"/>
        <v>97691</v>
      </c>
      <c r="AF25" s="60">
        <f t="shared" si="33"/>
        <v>26475386.329999998</v>
      </c>
      <c r="AG25" s="563">
        <f t="shared" si="34"/>
        <v>1.1619946250304568E-2</v>
      </c>
      <c r="AH25" s="60">
        <f t="shared" si="33"/>
        <v>4006451.12</v>
      </c>
      <c r="AI25" s="60">
        <f t="shared" si="33"/>
        <v>20483471.140000001</v>
      </c>
      <c r="AJ25" s="60">
        <f t="shared" si="33"/>
        <v>24489922.260000002</v>
      </c>
      <c r="AK25" s="53">
        <f t="shared" si="6"/>
        <v>0.15132739028099387</v>
      </c>
      <c r="AL25" s="53">
        <f t="shared" si="7"/>
        <v>0.92500717287927869</v>
      </c>
      <c r="AN25" s="64">
        <f t="shared" si="35"/>
        <v>17352379.93</v>
      </c>
      <c r="AO25" s="349">
        <f t="shared" si="35"/>
        <v>0</v>
      </c>
      <c r="AP25" s="64">
        <f t="shared" si="35"/>
        <v>17352379.93</v>
      </c>
      <c r="AQ25" s="64">
        <f t="shared" si="35"/>
        <v>16690367.119999999</v>
      </c>
      <c r="AR25" s="349">
        <f t="shared" si="35"/>
        <v>0</v>
      </c>
      <c r="AS25" s="64">
        <f t="shared" si="35"/>
        <v>16690367.119999999</v>
      </c>
      <c r="AT25" s="64">
        <f t="shared" si="35"/>
        <v>16193634.810000001</v>
      </c>
      <c r="AU25" s="64">
        <f t="shared" si="35"/>
        <v>20380</v>
      </c>
      <c r="AV25" s="64">
        <f t="shared" si="35"/>
        <v>16214014.810000001</v>
      </c>
      <c r="AW25" s="64">
        <f t="shared" si="35"/>
        <v>20589538.140000001</v>
      </c>
      <c r="AX25" s="64">
        <f t="shared" si="35"/>
        <v>-106067</v>
      </c>
      <c r="AY25" s="64">
        <f t="shared" si="35"/>
        <v>20483471.140000001</v>
      </c>
    </row>
    <row r="26" spans="1:51" s="34" customFormat="1" ht="15" customHeight="1" x14ac:dyDescent="0.3">
      <c r="A26" s="381"/>
      <c r="B26" s="39" t="s">
        <v>58</v>
      </c>
      <c r="C26" s="380"/>
      <c r="D26" s="380"/>
      <c r="E26" s="361"/>
      <c r="F26" s="265" t="s">
        <v>59</v>
      </c>
      <c r="G26" s="59">
        <f t="shared" si="27"/>
        <v>2248</v>
      </c>
      <c r="H26" s="60">
        <f t="shared" si="27"/>
        <v>11524227.799999999</v>
      </c>
      <c r="I26" s="563">
        <f t="shared" si="28"/>
        <v>7.5606928020270454E-3</v>
      </c>
      <c r="J26" s="60">
        <f t="shared" si="27"/>
        <v>6541088.0399999991</v>
      </c>
      <c r="K26" s="60">
        <f t="shared" si="27"/>
        <v>0</v>
      </c>
      <c r="L26" s="60">
        <f t="shared" si="27"/>
        <v>6541088.0399999991</v>
      </c>
      <c r="M26" s="53">
        <f>IF(H26&gt;0,J26/H26,"")</f>
        <v>0.56759447604810442</v>
      </c>
      <c r="N26" s="53">
        <f>IF(H26&gt;0,L26/H26,"")</f>
        <v>0.56759447604810442</v>
      </c>
      <c r="O26" s="59">
        <f t="shared" si="29"/>
        <v>2705</v>
      </c>
      <c r="P26" s="60">
        <f t="shared" si="29"/>
        <v>13110125.800000001</v>
      </c>
      <c r="Q26" s="563">
        <f t="shared" si="30"/>
        <v>6.5293897665579231E-3</v>
      </c>
      <c r="R26" s="60">
        <f t="shared" si="29"/>
        <v>7004178.7999999998</v>
      </c>
      <c r="S26" s="60">
        <f t="shared" si="29"/>
        <v>0</v>
      </c>
      <c r="T26" s="60">
        <f t="shared" si="29"/>
        <v>7004178.7999999998</v>
      </c>
      <c r="U26" s="53">
        <f>IF(P26&gt;0,R26/P26,"")</f>
        <v>0.53425717699825581</v>
      </c>
      <c r="V26" s="53">
        <f>IF(P26&gt;0,T26/P26,"")</f>
        <v>0.53425717699825581</v>
      </c>
      <c r="W26" s="59">
        <f t="shared" si="31"/>
        <v>2711</v>
      </c>
      <c r="X26" s="60">
        <f t="shared" si="31"/>
        <v>9862803.290000001</v>
      </c>
      <c r="Y26" s="563">
        <f t="shared" si="32"/>
        <v>4.193992449647169E-3</v>
      </c>
      <c r="Z26" s="60">
        <f t="shared" si="31"/>
        <v>5073953.3800000008</v>
      </c>
      <c r="AA26" s="60">
        <f t="shared" si="31"/>
        <v>-12404</v>
      </c>
      <c r="AB26" s="60">
        <f t="shared" si="31"/>
        <v>5061549.3800000008</v>
      </c>
      <c r="AC26" s="53">
        <f>IF(X26&gt;0,Z26/X26,"")</f>
        <v>0.51445347035812172</v>
      </c>
      <c r="AD26" s="53">
        <f>IF(X26&gt;0,AB26/X26,"")</f>
        <v>0.51319581575067597</v>
      </c>
      <c r="AE26" s="59">
        <f t="shared" si="33"/>
        <v>1244</v>
      </c>
      <c r="AF26" s="60">
        <f t="shared" si="33"/>
        <v>9150986.1799999997</v>
      </c>
      <c r="AG26" s="563">
        <f t="shared" si="34"/>
        <v>4.0163329903288294E-3</v>
      </c>
      <c r="AH26" s="60">
        <f t="shared" si="33"/>
        <v>5718844.1699999981</v>
      </c>
      <c r="AI26" s="60">
        <f t="shared" si="33"/>
        <v>1557</v>
      </c>
      <c r="AJ26" s="60">
        <f t="shared" si="33"/>
        <v>5720401.1699999981</v>
      </c>
      <c r="AK26" s="53">
        <f>IF(AF26&gt;0,AH26/AF26,"")</f>
        <v>0.62494293593174222</v>
      </c>
      <c r="AL26" s="53">
        <f>IF(AF26&gt;0,AJ26/AF26,"")</f>
        <v>0.62511308152800626</v>
      </c>
      <c r="AN26" s="43">
        <f t="shared" si="35"/>
        <v>0</v>
      </c>
      <c r="AO26" s="347">
        <f t="shared" si="35"/>
        <v>0</v>
      </c>
      <c r="AP26" s="43">
        <f t="shared" si="35"/>
        <v>0</v>
      </c>
      <c r="AQ26" s="43">
        <f t="shared" si="35"/>
        <v>0</v>
      </c>
      <c r="AR26" s="347">
        <f t="shared" si="35"/>
        <v>0</v>
      </c>
      <c r="AS26" s="43">
        <f t="shared" si="35"/>
        <v>0</v>
      </c>
      <c r="AT26" s="43">
        <f t="shared" si="35"/>
        <v>0</v>
      </c>
      <c r="AU26" s="43">
        <f t="shared" si="35"/>
        <v>-12404</v>
      </c>
      <c r="AV26" s="43">
        <f t="shared" si="35"/>
        <v>-12404</v>
      </c>
      <c r="AW26" s="43">
        <f t="shared" si="35"/>
        <v>0</v>
      </c>
      <c r="AX26" s="43">
        <f t="shared" si="35"/>
        <v>1557</v>
      </c>
      <c r="AY26" s="43">
        <f t="shared" si="35"/>
        <v>1557</v>
      </c>
    </row>
    <row r="27" spans="1:51" s="34" customFormat="1" ht="15" customHeight="1" x14ac:dyDescent="0.3">
      <c r="A27" s="381"/>
      <c r="B27" s="39" t="s">
        <v>50</v>
      </c>
      <c r="C27" s="338"/>
      <c r="D27" s="338"/>
      <c r="E27" s="361"/>
      <c r="F27" s="265" t="s">
        <v>51</v>
      </c>
      <c r="G27" s="59">
        <f t="shared" si="27"/>
        <v>14247</v>
      </c>
      <c r="H27" s="60">
        <f t="shared" si="27"/>
        <v>31767093.969999999</v>
      </c>
      <c r="I27" s="563">
        <f t="shared" si="28"/>
        <v>2.0841417133414853E-2</v>
      </c>
      <c r="J27" s="60">
        <f t="shared" si="27"/>
        <v>24477508.32</v>
      </c>
      <c r="K27" s="60">
        <f t="shared" si="27"/>
        <v>182469</v>
      </c>
      <c r="L27" s="60">
        <f t="shared" si="27"/>
        <v>24659977.32</v>
      </c>
      <c r="M27" s="53">
        <f t="shared" si="0"/>
        <v>0.77053029600743184</v>
      </c>
      <c r="N27" s="53">
        <f t="shared" si="1"/>
        <v>0.77627425861768251</v>
      </c>
      <c r="O27" s="59">
        <f t="shared" si="29"/>
        <v>18806</v>
      </c>
      <c r="P27" s="60">
        <f t="shared" si="29"/>
        <v>32733056.949999996</v>
      </c>
      <c r="Q27" s="563">
        <f t="shared" si="30"/>
        <v>1.6302428392982137E-2</v>
      </c>
      <c r="R27" s="60">
        <f t="shared" si="29"/>
        <v>21691840.629999999</v>
      </c>
      <c r="S27" s="60">
        <f t="shared" si="29"/>
        <v>0</v>
      </c>
      <c r="T27" s="60">
        <f t="shared" si="29"/>
        <v>21691840.629999999</v>
      </c>
      <c r="U27" s="53">
        <f t="shared" si="2"/>
        <v>0.66268911770551886</v>
      </c>
      <c r="V27" s="53">
        <f t="shared" si="3"/>
        <v>0.66268911770551886</v>
      </c>
      <c r="W27" s="59">
        <f t="shared" si="31"/>
        <v>34745</v>
      </c>
      <c r="X27" s="60">
        <f t="shared" si="31"/>
        <v>34750779.870000005</v>
      </c>
      <c r="Y27" s="563">
        <f t="shared" si="32"/>
        <v>1.4777189010948107E-2</v>
      </c>
      <c r="Z27" s="60">
        <f t="shared" si="31"/>
        <v>15690740.720000003</v>
      </c>
      <c r="AA27" s="60">
        <f t="shared" si="31"/>
        <v>397246</v>
      </c>
      <c r="AB27" s="60">
        <f t="shared" si="31"/>
        <v>16087986.720000003</v>
      </c>
      <c r="AC27" s="53">
        <f t="shared" si="4"/>
        <v>0.4515219738577913</v>
      </c>
      <c r="AD27" s="53">
        <f t="shared" si="5"/>
        <v>0.46295325688182892</v>
      </c>
      <c r="AE27" s="59">
        <f t="shared" si="33"/>
        <v>81792</v>
      </c>
      <c r="AF27" s="60">
        <f t="shared" si="33"/>
        <v>46792296.059999987</v>
      </c>
      <c r="AG27" s="563">
        <f t="shared" si="34"/>
        <v>2.0536960570408345E-2</v>
      </c>
      <c r="AH27" s="60">
        <f t="shared" si="33"/>
        <v>25992842.829999998</v>
      </c>
      <c r="AI27" s="60">
        <f t="shared" si="33"/>
        <v>12265</v>
      </c>
      <c r="AJ27" s="60">
        <f t="shared" si="33"/>
        <v>26005107.829999998</v>
      </c>
      <c r="AK27" s="53">
        <f t="shared" si="6"/>
        <v>0.55549406672992407</v>
      </c>
      <c r="AL27" s="53">
        <f t="shared" si="7"/>
        <v>0.55575618252745351</v>
      </c>
      <c r="AN27" s="43">
        <f t="shared" si="35"/>
        <v>182469</v>
      </c>
      <c r="AO27" s="347">
        <f t="shared" si="35"/>
        <v>0</v>
      </c>
      <c r="AP27" s="43">
        <f t="shared" si="35"/>
        <v>182469</v>
      </c>
      <c r="AQ27" s="43">
        <f t="shared" si="35"/>
        <v>0</v>
      </c>
      <c r="AR27" s="347">
        <f t="shared" si="35"/>
        <v>0</v>
      </c>
      <c r="AS27" s="43">
        <f t="shared" si="35"/>
        <v>0</v>
      </c>
      <c r="AT27" s="43">
        <f t="shared" si="35"/>
        <v>0</v>
      </c>
      <c r="AU27" s="43">
        <f t="shared" si="35"/>
        <v>397246</v>
      </c>
      <c r="AV27" s="43">
        <f t="shared" si="35"/>
        <v>397246</v>
      </c>
      <c r="AW27" s="43">
        <f t="shared" si="35"/>
        <v>0</v>
      </c>
      <c r="AX27" s="43">
        <f t="shared" si="35"/>
        <v>12265</v>
      </c>
      <c r="AY27" s="43">
        <f t="shared" si="35"/>
        <v>12265</v>
      </c>
    </row>
    <row r="28" spans="1:51" s="34" customFormat="1" ht="15" customHeight="1" x14ac:dyDescent="0.3">
      <c r="A28" s="381"/>
      <c r="B28" s="39" t="s">
        <v>52</v>
      </c>
      <c r="C28" s="338"/>
      <c r="D28" s="338"/>
      <c r="E28" s="361"/>
      <c r="F28" s="265" t="s">
        <v>53</v>
      </c>
      <c r="G28" s="59">
        <f t="shared" si="27"/>
        <v>2173</v>
      </c>
      <c r="H28" s="60">
        <f t="shared" si="27"/>
        <v>4345347.9700000007</v>
      </c>
      <c r="I28" s="563">
        <f t="shared" si="28"/>
        <v>2.8508496785426126E-3</v>
      </c>
      <c r="J28" s="60">
        <f t="shared" si="27"/>
        <v>4715061.3100000005</v>
      </c>
      <c r="K28" s="60">
        <f t="shared" si="27"/>
        <v>0</v>
      </c>
      <c r="L28" s="60">
        <f t="shared" si="27"/>
        <v>4715061.3100000005</v>
      </c>
      <c r="M28" s="53">
        <f t="shared" si="0"/>
        <v>1.0850825624443605</v>
      </c>
      <c r="N28" s="53">
        <f t="shared" si="1"/>
        <v>1.0850825624443605</v>
      </c>
      <c r="O28" s="59">
        <f t="shared" si="29"/>
        <v>2563</v>
      </c>
      <c r="P28" s="60">
        <f t="shared" si="29"/>
        <v>4622406.17</v>
      </c>
      <c r="Q28" s="563">
        <f t="shared" si="30"/>
        <v>2.3021511771665988E-3</v>
      </c>
      <c r="R28" s="60">
        <f t="shared" si="29"/>
        <v>6153048.9399999995</v>
      </c>
      <c r="S28" s="60">
        <f t="shared" si="29"/>
        <v>0</v>
      </c>
      <c r="T28" s="60">
        <f t="shared" si="29"/>
        <v>6153048.9399999995</v>
      </c>
      <c r="U28" s="53">
        <f t="shared" si="2"/>
        <v>1.3311354982030927</v>
      </c>
      <c r="V28" s="53">
        <f t="shared" si="3"/>
        <v>1.3311354982030927</v>
      </c>
      <c r="W28" s="59">
        <f t="shared" si="31"/>
        <v>4350</v>
      </c>
      <c r="X28" s="60">
        <f t="shared" si="31"/>
        <v>6957891.5999999996</v>
      </c>
      <c r="Y28" s="563">
        <f t="shared" si="32"/>
        <v>2.9587272480077471E-3</v>
      </c>
      <c r="Z28" s="60">
        <f t="shared" si="31"/>
        <v>2900792.02</v>
      </c>
      <c r="AA28" s="60">
        <f t="shared" si="31"/>
        <v>0</v>
      </c>
      <c r="AB28" s="60">
        <f t="shared" si="31"/>
        <v>2900792.02</v>
      </c>
      <c r="AC28" s="53">
        <f t="shared" si="4"/>
        <v>0.4169067566387496</v>
      </c>
      <c r="AD28" s="53">
        <f t="shared" si="5"/>
        <v>0.4169067566387496</v>
      </c>
      <c r="AE28" s="59">
        <f t="shared" si="33"/>
        <v>10214</v>
      </c>
      <c r="AF28" s="60">
        <f t="shared" si="33"/>
        <v>4913886.01</v>
      </c>
      <c r="AG28" s="563">
        <f t="shared" si="34"/>
        <v>2.1566858592587559E-3</v>
      </c>
      <c r="AH28" s="60">
        <f t="shared" si="33"/>
        <v>3224387.93</v>
      </c>
      <c r="AI28" s="60">
        <f t="shared" si="33"/>
        <v>0</v>
      </c>
      <c r="AJ28" s="60">
        <f t="shared" si="33"/>
        <v>3224387.93</v>
      </c>
      <c r="AK28" s="53">
        <f t="shared" si="6"/>
        <v>0.6561788212909726</v>
      </c>
      <c r="AL28" s="53">
        <f t="shared" si="7"/>
        <v>0.6561788212909726</v>
      </c>
      <c r="AN28" s="60">
        <f t="shared" si="35"/>
        <v>0</v>
      </c>
      <c r="AO28" s="348">
        <f t="shared" si="35"/>
        <v>0</v>
      </c>
      <c r="AP28" s="60">
        <f t="shared" si="35"/>
        <v>0</v>
      </c>
      <c r="AQ28" s="60">
        <f t="shared" si="35"/>
        <v>0</v>
      </c>
      <c r="AR28" s="348">
        <f t="shared" si="35"/>
        <v>0</v>
      </c>
      <c r="AS28" s="60">
        <f t="shared" si="35"/>
        <v>0</v>
      </c>
      <c r="AT28" s="60">
        <f t="shared" si="35"/>
        <v>0</v>
      </c>
      <c r="AU28" s="60">
        <f t="shared" si="35"/>
        <v>0</v>
      </c>
      <c r="AV28" s="60">
        <f t="shared" si="35"/>
        <v>0</v>
      </c>
      <c r="AW28" s="60">
        <f t="shared" si="35"/>
        <v>0</v>
      </c>
      <c r="AX28" s="60">
        <f t="shared" si="35"/>
        <v>0</v>
      </c>
      <c r="AY28" s="60">
        <f t="shared" si="35"/>
        <v>0</v>
      </c>
    </row>
    <row r="29" spans="1:51" s="34" customFormat="1" ht="15" customHeight="1" x14ac:dyDescent="0.3">
      <c r="A29" s="381"/>
      <c r="B29" s="39" t="s">
        <v>54</v>
      </c>
      <c r="C29" s="338"/>
      <c r="D29" s="338"/>
      <c r="E29" s="361"/>
      <c r="F29" s="265" t="s">
        <v>55</v>
      </c>
      <c r="G29" s="42">
        <f t="shared" si="27"/>
        <v>47861</v>
      </c>
      <c r="H29" s="43">
        <f t="shared" si="27"/>
        <v>57487703.50999999</v>
      </c>
      <c r="I29" s="563">
        <f t="shared" si="28"/>
        <v>3.771592107309106E-2</v>
      </c>
      <c r="J29" s="43">
        <f t="shared" si="27"/>
        <v>38234495.98999998</v>
      </c>
      <c r="K29" s="43">
        <f t="shared" si="27"/>
        <v>1000000</v>
      </c>
      <c r="L29" s="43">
        <f t="shared" si="27"/>
        <v>39234495.98999998</v>
      </c>
      <c r="M29" s="44">
        <f t="shared" si="0"/>
        <v>0.66508998717176249</v>
      </c>
      <c r="N29" s="44">
        <f t="shared" si="1"/>
        <v>0.68248501148032703</v>
      </c>
      <c r="O29" s="42">
        <f t="shared" si="29"/>
        <v>53253</v>
      </c>
      <c r="P29" s="43">
        <f t="shared" si="29"/>
        <v>77954294.87999998</v>
      </c>
      <c r="Q29" s="563">
        <f t="shared" si="30"/>
        <v>3.8824492076857911E-2</v>
      </c>
      <c r="R29" s="43">
        <f t="shared" si="29"/>
        <v>52503176.36999999</v>
      </c>
      <c r="S29" s="43">
        <f t="shared" si="29"/>
        <v>8871392.629999999</v>
      </c>
      <c r="T29" s="43">
        <f t="shared" si="29"/>
        <v>61374568.999999985</v>
      </c>
      <c r="U29" s="44">
        <f t="shared" si="2"/>
        <v>0.67351229910836186</v>
      </c>
      <c r="V29" s="44">
        <f t="shared" si="3"/>
        <v>0.78731478611252625</v>
      </c>
      <c r="W29" s="42">
        <f t="shared" si="31"/>
        <v>54365</v>
      </c>
      <c r="X29" s="43">
        <f t="shared" si="31"/>
        <v>83273535.299999997</v>
      </c>
      <c r="Y29" s="563">
        <f t="shared" si="32"/>
        <v>3.5410680719723343E-2</v>
      </c>
      <c r="Z29" s="43">
        <f t="shared" si="31"/>
        <v>36298631.289999999</v>
      </c>
      <c r="AA29" s="43">
        <f t="shared" si="31"/>
        <v>11504616.43</v>
      </c>
      <c r="AB29" s="43">
        <f t="shared" si="31"/>
        <v>47803247.719999999</v>
      </c>
      <c r="AC29" s="44">
        <f t="shared" si="4"/>
        <v>0.43589636442395646</v>
      </c>
      <c r="AD29" s="44">
        <f t="shared" si="5"/>
        <v>0.57405089801681564</v>
      </c>
      <c r="AE29" s="42">
        <f t="shared" si="33"/>
        <v>21402</v>
      </c>
      <c r="AF29" s="43">
        <f t="shared" si="33"/>
        <v>57553091.459999993</v>
      </c>
      <c r="AG29" s="563">
        <f t="shared" si="34"/>
        <v>2.5259832697748695E-2</v>
      </c>
      <c r="AH29" s="43">
        <f t="shared" si="33"/>
        <v>37824752.699999988</v>
      </c>
      <c r="AI29" s="43">
        <f t="shared" si="33"/>
        <v>12456624.6</v>
      </c>
      <c r="AJ29" s="43">
        <f t="shared" si="33"/>
        <v>50281377.300000012</v>
      </c>
      <c r="AK29" s="44">
        <f t="shared" si="6"/>
        <v>0.65721495996941526</v>
      </c>
      <c r="AL29" s="44">
        <f t="shared" si="7"/>
        <v>0.87365206671732132</v>
      </c>
      <c r="AN29" s="43">
        <f t="shared" si="35"/>
        <v>1000000</v>
      </c>
      <c r="AO29" s="347">
        <f t="shared" si="35"/>
        <v>0</v>
      </c>
      <c r="AP29" s="43">
        <f t="shared" si="35"/>
        <v>1000000</v>
      </c>
      <c r="AQ29" s="43">
        <f t="shared" si="35"/>
        <v>8871392.629999999</v>
      </c>
      <c r="AR29" s="347">
        <f t="shared" si="35"/>
        <v>0</v>
      </c>
      <c r="AS29" s="43">
        <f t="shared" si="35"/>
        <v>8871392.629999999</v>
      </c>
      <c r="AT29" s="43">
        <f t="shared" si="35"/>
        <v>11504616.43</v>
      </c>
      <c r="AU29" s="43">
        <f t="shared" si="35"/>
        <v>0</v>
      </c>
      <c r="AV29" s="43">
        <f t="shared" si="35"/>
        <v>11504616.43</v>
      </c>
      <c r="AW29" s="43">
        <f t="shared" si="35"/>
        <v>12456624.6</v>
      </c>
      <c r="AX29" s="43">
        <f t="shared" si="35"/>
        <v>0</v>
      </c>
      <c r="AY29" s="43">
        <f t="shared" si="35"/>
        <v>12456624.6</v>
      </c>
    </row>
    <row r="30" spans="1:51" s="34" customFormat="1" ht="15" customHeight="1" x14ac:dyDescent="0.3">
      <c r="A30" s="381"/>
      <c r="B30" s="39" t="s">
        <v>56</v>
      </c>
      <c r="C30" s="338"/>
      <c r="D30" s="338"/>
      <c r="E30" s="361"/>
      <c r="F30" s="265" t="s">
        <v>57</v>
      </c>
      <c r="G30" s="42">
        <f t="shared" si="27"/>
        <v>159</v>
      </c>
      <c r="H30" s="43">
        <f t="shared" si="27"/>
        <v>1369847.87</v>
      </c>
      <c r="I30" s="563">
        <f t="shared" si="28"/>
        <v>8.9871522069193057E-4</v>
      </c>
      <c r="J30" s="43">
        <f t="shared" si="27"/>
        <v>1422113.55</v>
      </c>
      <c r="K30" s="43">
        <f t="shared" si="27"/>
        <v>31816776</v>
      </c>
      <c r="L30" s="43">
        <f t="shared" si="27"/>
        <v>33238889.549999997</v>
      </c>
      <c r="M30" s="44">
        <f t="shared" si="0"/>
        <v>1.0381543681927248</v>
      </c>
      <c r="N30" s="44">
        <f t="shared" si="1"/>
        <v>24.264657614863463</v>
      </c>
      <c r="O30" s="42">
        <f t="shared" si="29"/>
        <v>141</v>
      </c>
      <c r="P30" s="43">
        <f t="shared" si="29"/>
        <v>1341823</v>
      </c>
      <c r="Q30" s="563">
        <f t="shared" si="30"/>
        <v>6.6828385161125231E-4</v>
      </c>
      <c r="R30" s="43">
        <f t="shared" si="29"/>
        <v>1239899.8899999999</v>
      </c>
      <c r="S30" s="43">
        <f t="shared" si="29"/>
        <v>0</v>
      </c>
      <c r="T30" s="43">
        <f t="shared" si="29"/>
        <v>1239899.8899999999</v>
      </c>
      <c r="U30" s="44">
        <f t="shared" si="2"/>
        <v>0.9240413154343009</v>
      </c>
      <c r="V30" s="44">
        <f t="shared" si="3"/>
        <v>0.9240413154343009</v>
      </c>
      <c r="W30" s="42">
        <f t="shared" si="31"/>
        <v>89</v>
      </c>
      <c r="X30" s="43">
        <f t="shared" si="31"/>
        <v>371289.19</v>
      </c>
      <c r="Y30" s="563">
        <f t="shared" si="32"/>
        <v>1.5788452975377276E-4</v>
      </c>
      <c r="Z30" s="43">
        <f t="shared" si="31"/>
        <v>372963.07</v>
      </c>
      <c r="AA30" s="43">
        <f t="shared" si="31"/>
        <v>52651633</v>
      </c>
      <c r="AB30" s="43">
        <f t="shared" si="31"/>
        <v>53024596.07</v>
      </c>
      <c r="AC30" s="44">
        <f t="shared" si="4"/>
        <v>1.0045082917711663</v>
      </c>
      <c r="AD30" s="44">
        <f t="shared" si="5"/>
        <v>142.81211922706396</v>
      </c>
      <c r="AE30" s="42">
        <f t="shared" si="33"/>
        <v>91</v>
      </c>
      <c r="AF30" s="43">
        <f t="shared" si="33"/>
        <v>456818.36</v>
      </c>
      <c r="AG30" s="563">
        <f t="shared" si="34"/>
        <v>2.0049583878356506E-4</v>
      </c>
      <c r="AH30" s="43">
        <f t="shared" si="33"/>
        <v>522400.07</v>
      </c>
      <c r="AI30" s="43">
        <f t="shared" si="33"/>
        <v>54640467</v>
      </c>
      <c r="AJ30" s="43">
        <f t="shared" si="33"/>
        <v>55162867.07</v>
      </c>
      <c r="AK30" s="44">
        <f t="shared" si="6"/>
        <v>1.143561896242524</v>
      </c>
      <c r="AL30" s="44">
        <f t="shared" si="7"/>
        <v>120.75448777934407</v>
      </c>
      <c r="AN30" s="43">
        <f t="shared" si="35"/>
        <v>31816776</v>
      </c>
      <c r="AO30" s="347">
        <f t="shared" si="35"/>
        <v>0</v>
      </c>
      <c r="AP30" s="43">
        <f t="shared" si="35"/>
        <v>31816776</v>
      </c>
      <c r="AQ30" s="43">
        <f t="shared" si="35"/>
        <v>0</v>
      </c>
      <c r="AR30" s="347">
        <f t="shared" si="35"/>
        <v>0</v>
      </c>
      <c r="AS30" s="43">
        <f t="shared" si="35"/>
        <v>0</v>
      </c>
      <c r="AT30" s="43">
        <f t="shared" si="35"/>
        <v>52651633</v>
      </c>
      <c r="AU30" s="43">
        <f t="shared" si="35"/>
        <v>0</v>
      </c>
      <c r="AV30" s="43">
        <f t="shared" si="35"/>
        <v>52651633</v>
      </c>
      <c r="AW30" s="43">
        <f t="shared" si="35"/>
        <v>54640467</v>
      </c>
      <c r="AX30" s="43">
        <f t="shared" si="35"/>
        <v>0</v>
      </c>
      <c r="AY30" s="43">
        <f t="shared" si="35"/>
        <v>54640467</v>
      </c>
    </row>
    <row r="31" spans="1:51" s="34" customFormat="1" ht="11.4" customHeight="1" x14ac:dyDescent="0.25">
      <c r="A31" s="384"/>
      <c r="B31" s="68"/>
      <c r="C31" s="68"/>
      <c r="D31" s="68"/>
      <c r="E31" s="69"/>
      <c r="F31" s="267"/>
      <c r="G31" s="71"/>
      <c r="H31" s="72"/>
      <c r="I31" s="72"/>
      <c r="J31" s="72"/>
      <c r="K31" s="72"/>
      <c r="L31" s="72"/>
      <c r="M31" s="72"/>
      <c r="N31" s="72"/>
      <c r="O31" s="71"/>
      <c r="P31" s="72"/>
      <c r="Q31" s="72"/>
      <c r="R31" s="72"/>
      <c r="S31" s="72"/>
      <c r="T31" s="72"/>
      <c r="U31" s="72"/>
      <c r="V31" s="72"/>
      <c r="W31" s="71"/>
      <c r="X31" s="72"/>
      <c r="Y31" s="72"/>
      <c r="Z31" s="72"/>
      <c r="AA31" s="72"/>
      <c r="AB31" s="72"/>
      <c r="AC31" s="72"/>
      <c r="AD31" s="72"/>
      <c r="AE31" s="71"/>
      <c r="AF31" s="72"/>
      <c r="AG31" s="72"/>
      <c r="AH31" s="72"/>
      <c r="AI31" s="72"/>
      <c r="AJ31" s="72"/>
      <c r="AK31" s="72"/>
      <c r="AL31" s="72"/>
      <c r="AO31" s="350"/>
      <c r="AR31" s="350"/>
    </row>
    <row r="32" spans="1:51" s="34" customFormat="1" ht="14.85" customHeight="1" x14ac:dyDescent="0.3">
      <c r="A32" s="382" t="s">
        <v>31</v>
      </c>
      <c r="B32" s="484" t="s">
        <v>35</v>
      </c>
      <c r="C32" s="468"/>
      <c r="D32" s="468"/>
      <c r="E32" s="376" t="s">
        <v>432</v>
      </c>
      <c r="F32" s="484" t="s">
        <v>36</v>
      </c>
      <c r="G32" s="385">
        <f t="shared" ref="G32:J35" si="36">SUMIF($E$308:$E$375,$E32,G$308:G$375)</f>
        <v>76648</v>
      </c>
      <c r="H32" s="212">
        <f t="shared" si="36"/>
        <v>647033097.20000005</v>
      </c>
      <c r="I32" s="562">
        <f>+H32/H$19</f>
        <v>0.76642815232116068</v>
      </c>
      <c r="J32" s="212">
        <f t="shared" si="36"/>
        <v>434147025.20999998</v>
      </c>
      <c r="K32" s="212"/>
      <c r="L32" s="212"/>
      <c r="M32" s="386">
        <f>IF(H32&gt;0,J32/H32,"")</f>
        <v>0.67098117096134224</v>
      </c>
      <c r="N32" s="386"/>
      <c r="O32" s="385">
        <f t="shared" ref="O32:R35" si="37">SUMIF($E$308:$E$375,$E32,O$308:O$375)</f>
        <v>80105</v>
      </c>
      <c r="P32" s="212">
        <f t="shared" si="37"/>
        <v>757905791.90999985</v>
      </c>
      <c r="Q32" s="562">
        <f>+P32/P$19</f>
        <v>0.64221031047544885</v>
      </c>
      <c r="R32" s="212">
        <f t="shared" si="37"/>
        <v>478159004.31</v>
      </c>
      <c r="S32" s="212"/>
      <c r="T32" s="212"/>
      <c r="U32" s="386">
        <f>IF(P32&gt;0,R32/P32,"")</f>
        <v>0.63089503921719692</v>
      </c>
      <c r="V32" s="386"/>
      <c r="W32" s="385">
        <f t="shared" ref="W32:Z35" si="38">SUMIF($E$308:$E$375,$E32,W$308:W$375)</f>
        <v>79225</v>
      </c>
      <c r="X32" s="212">
        <f t="shared" si="38"/>
        <v>790847066.87999988</v>
      </c>
      <c r="Y32" s="562">
        <f>+X32/X$19</f>
        <v>0.55638755988797406</v>
      </c>
      <c r="Z32" s="212">
        <f t="shared" si="38"/>
        <v>486224460.22999996</v>
      </c>
      <c r="AA32" s="212"/>
      <c r="AB32" s="212"/>
      <c r="AC32" s="386">
        <f>IF(X32&gt;0,Z32/X32,"")</f>
        <v>0.61481477341532309</v>
      </c>
      <c r="AD32" s="386"/>
      <c r="AE32" s="385">
        <f t="shared" ref="AE32:AH35" si="39">SUMIF($E$308:$E$375,$E32,AE$308:AE$375)</f>
        <v>69525</v>
      </c>
      <c r="AF32" s="212">
        <f t="shared" si="39"/>
        <v>720802283.10000014</v>
      </c>
      <c r="AG32" s="562">
        <f>+AF32/AF$19</f>
        <v>0.51896670796209488</v>
      </c>
      <c r="AH32" s="212">
        <f t="shared" si="39"/>
        <v>439668948.73000002</v>
      </c>
      <c r="AI32" s="212"/>
      <c r="AJ32" s="212"/>
      <c r="AK32" s="386">
        <f>IF(AF32&gt;0,AH32/AF32,"")</f>
        <v>0.6099716372138666</v>
      </c>
      <c r="AL32" s="386"/>
      <c r="AN32" s="471"/>
      <c r="AO32" s="472"/>
      <c r="AP32" s="473"/>
      <c r="AQ32" s="473"/>
      <c r="AR32" s="472"/>
      <c r="AS32" s="473"/>
      <c r="AT32" s="473"/>
      <c r="AU32" s="473"/>
      <c r="AV32" s="473"/>
      <c r="AW32" s="473"/>
      <c r="AX32" s="473"/>
      <c r="AY32" s="474"/>
    </row>
    <row r="33" spans="1:51" s="34" customFormat="1" ht="14.85" customHeight="1" x14ac:dyDescent="0.3">
      <c r="A33" s="382" t="s">
        <v>31</v>
      </c>
      <c r="B33" s="485"/>
      <c r="C33" s="469"/>
      <c r="D33" s="469"/>
      <c r="E33" s="265" t="s">
        <v>433</v>
      </c>
      <c r="F33" s="485"/>
      <c r="G33" s="59">
        <f t="shared" si="36"/>
        <v>2826762</v>
      </c>
      <c r="H33" s="60">
        <f t="shared" si="36"/>
        <v>193905093.66000003</v>
      </c>
      <c r="I33" s="563">
        <f t="shared" ref="I33:I35" si="40">+H33/H$19</f>
        <v>0.229685812522753</v>
      </c>
      <c r="J33" s="60">
        <f t="shared" si="36"/>
        <v>121630256.88999999</v>
      </c>
      <c r="K33" s="60"/>
      <c r="L33" s="60"/>
      <c r="M33" s="53">
        <f>IF(H33&gt;0,J33/H33,"")</f>
        <v>0.62726695103363672</v>
      </c>
      <c r="N33" s="53"/>
      <c r="O33" s="59">
        <f t="shared" si="37"/>
        <v>3500115</v>
      </c>
      <c r="P33" s="60">
        <f t="shared" si="37"/>
        <v>255923838.65000001</v>
      </c>
      <c r="Q33" s="563">
        <f t="shared" ref="Q33:Q35" si="41">+P33/P$19</f>
        <v>0.21685667220366397</v>
      </c>
      <c r="R33" s="60">
        <f t="shared" si="37"/>
        <v>134160738.08</v>
      </c>
      <c r="S33" s="60"/>
      <c r="T33" s="60"/>
      <c r="U33" s="53">
        <f>IF(P33&gt;0,R33/P33,"")</f>
        <v>0.52422134173861568</v>
      </c>
      <c r="V33" s="53"/>
      <c r="W33" s="59">
        <f t="shared" si="38"/>
        <v>3678097</v>
      </c>
      <c r="X33" s="60">
        <f t="shared" si="38"/>
        <v>280082927.28000003</v>
      </c>
      <c r="Y33" s="563">
        <f t="shared" ref="Y33:Y35" si="42">+X33/X$19</f>
        <v>0.19704777699990619</v>
      </c>
      <c r="Z33" s="60">
        <f t="shared" si="38"/>
        <v>146418993.14000002</v>
      </c>
      <c r="AA33" s="60"/>
      <c r="AB33" s="60"/>
      <c r="AC33" s="53">
        <f>IF(X33&gt;0,Z33/X33,"")</f>
        <v>0.52277014726293669</v>
      </c>
      <c r="AD33" s="53"/>
      <c r="AE33" s="59">
        <f t="shared" si="39"/>
        <v>3976788</v>
      </c>
      <c r="AF33" s="60">
        <f t="shared" si="39"/>
        <v>316709469.08999997</v>
      </c>
      <c r="AG33" s="563">
        <f t="shared" ref="AG33:AG35" si="43">+AF33/AF$19</f>
        <v>0.22802601269127434</v>
      </c>
      <c r="AH33" s="60">
        <f t="shared" si="39"/>
        <v>169097200.13</v>
      </c>
      <c r="AI33" s="60"/>
      <c r="AJ33" s="60"/>
      <c r="AK33" s="53">
        <f>IF(AF33&gt;0,AH33/AF33,"")</f>
        <v>0.53391899085261418</v>
      </c>
      <c r="AL33" s="53"/>
      <c r="AN33" s="475"/>
      <c r="AO33" s="351"/>
      <c r="AP33" s="214"/>
      <c r="AQ33" s="214"/>
      <c r="AR33" s="351"/>
      <c r="AS33" s="214"/>
      <c r="AT33" s="214"/>
      <c r="AU33" s="214"/>
      <c r="AV33" s="214"/>
      <c r="AW33" s="214"/>
      <c r="AX33" s="214"/>
      <c r="AY33" s="476"/>
    </row>
    <row r="34" spans="1:51" s="34" customFormat="1" ht="14.85" customHeight="1" x14ac:dyDescent="0.3">
      <c r="A34" s="382" t="s">
        <v>31</v>
      </c>
      <c r="B34" s="485"/>
      <c r="C34" s="469"/>
      <c r="D34" s="469"/>
      <c r="E34" s="265" t="s">
        <v>448</v>
      </c>
      <c r="F34" s="485"/>
      <c r="G34" s="59">
        <f t="shared" si="36"/>
        <v>0</v>
      </c>
      <c r="H34" s="60">
        <f t="shared" si="36"/>
        <v>0</v>
      </c>
      <c r="I34" s="563">
        <f t="shared" si="40"/>
        <v>0</v>
      </c>
      <c r="J34" s="60">
        <f t="shared" si="36"/>
        <v>0</v>
      </c>
      <c r="K34" s="60"/>
      <c r="L34" s="60"/>
      <c r="M34" s="53" t="str">
        <f>IF(H34&gt;0,J34/H34,"")</f>
        <v/>
      </c>
      <c r="N34" s="53"/>
      <c r="O34" s="59">
        <f t="shared" si="37"/>
        <v>10262</v>
      </c>
      <c r="P34" s="60">
        <f t="shared" si="37"/>
        <v>87918992.159999996</v>
      </c>
      <c r="Q34" s="563">
        <f t="shared" si="41"/>
        <v>7.4498023177090311E-2</v>
      </c>
      <c r="R34" s="60">
        <f t="shared" si="37"/>
        <v>2623117.62</v>
      </c>
      <c r="S34" s="60"/>
      <c r="T34" s="60"/>
      <c r="U34" s="53">
        <f>IF(P34&gt;0,R34/P34,"")</f>
        <v>2.9835619762636736E-2</v>
      </c>
      <c r="V34" s="53"/>
      <c r="W34" s="59">
        <f t="shared" si="38"/>
        <v>19430</v>
      </c>
      <c r="X34" s="60">
        <f t="shared" si="38"/>
        <v>159453362.62999997</v>
      </c>
      <c r="Y34" s="563">
        <f t="shared" si="42"/>
        <v>0.11218081354166502</v>
      </c>
      <c r="Z34" s="60">
        <f t="shared" si="38"/>
        <v>5180394.9000000004</v>
      </c>
      <c r="AA34" s="60"/>
      <c r="AB34" s="60"/>
      <c r="AC34" s="53">
        <f>IF(X34&gt;0,Z34/X34,"")</f>
        <v>3.2488464429694927E-2</v>
      </c>
      <c r="AD34" s="53"/>
      <c r="AE34" s="441">
        <f t="shared" si="39"/>
        <v>17894</v>
      </c>
      <c r="AF34" s="439">
        <f t="shared" si="39"/>
        <v>144894411.33000001</v>
      </c>
      <c r="AG34" s="563">
        <f t="shared" si="43"/>
        <v>0.10432177784820304</v>
      </c>
      <c r="AH34" s="60">
        <f t="shared" si="39"/>
        <v>4649097.34</v>
      </c>
      <c r="AI34" s="60"/>
      <c r="AJ34" s="60"/>
      <c r="AK34" s="53">
        <f>IF(AF34&gt;0,AH34/AF34,"")</f>
        <v>3.2086105304721411E-2</v>
      </c>
      <c r="AL34" s="53"/>
      <c r="AN34" s="475"/>
      <c r="AO34" s="351"/>
      <c r="AP34" s="214"/>
      <c r="AQ34" s="214"/>
      <c r="AR34" s="351"/>
      <c r="AS34" s="214"/>
      <c r="AT34" s="214"/>
      <c r="AU34" s="214"/>
      <c r="AV34" s="214"/>
      <c r="AW34" s="214"/>
      <c r="AX34" s="214"/>
      <c r="AY34" s="476"/>
    </row>
    <row r="35" spans="1:51" s="34" customFormat="1" ht="14.85" customHeight="1" x14ac:dyDescent="0.3">
      <c r="A35" s="382" t="s">
        <v>31</v>
      </c>
      <c r="B35" s="486"/>
      <c r="C35" s="470"/>
      <c r="D35" s="470"/>
      <c r="E35" s="366" t="s">
        <v>458</v>
      </c>
      <c r="F35" s="486"/>
      <c r="G35" s="387">
        <f t="shared" si="36"/>
        <v>5935</v>
      </c>
      <c r="H35" s="388">
        <f t="shared" si="36"/>
        <v>3280664.15</v>
      </c>
      <c r="I35" s="564">
        <f t="shared" si="40"/>
        <v>3.8860351560865577E-3</v>
      </c>
      <c r="J35" s="388">
        <f t="shared" si="36"/>
        <v>451764</v>
      </c>
      <c r="K35" s="388"/>
      <c r="L35" s="388"/>
      <c r="M35" s="389">
        <f>IF(H35&gt;0,J35/H35,"")</f>
        <v>0.13770504365708999</v>
      </c>
      <c r="N35" s="389"/>
      <c r="O35" s="387">
        <f t="shared" si="37"/>
        <v>254753</v>
      </c>
      <c r="P35" s="388">
        <f t="shared" si="37"/>
        <v>78403392.199999988</v>
      </c>
      <c r="Q35" s="564">
        <f t="shared" si="41"/>
        <v>6.6434994143796625E-2</v>
      </c>
      <c r="R35" s="388">
        <f t="shared" si="37"/>
        <v>7815735.959999999</v>
      </c>
      <c r="S35" s="388"/>
      <c r="T35" s="388"/>
      <c r="U35" s="389">
        <f>IF(P35&gt;0,R35/P35,"")</f>
        <v>9.9686196485768888E-2</v>
      </c>
      <c r="V35" s="389"/>
      <c r="W35" s="387">
        <f t="shared" si="38"/>
        <v>560876</v>
      </c>
      <c r="X35" s="388">
        <f t="shared" si="38"/>
        <v>191012669.81999999</v>
      </c>
      <c r="Y35" s="564">
        <f t="shared" si="42"/>
        <v>0.13438384957045449</v>
      </c>
      <c r="Z35" s="388">
        <f t="shared" si="38"/>
        <v>15197169.220000003</v>
      </c>
      <c r="AA35" s="388"/>
      <c r="AB35" s="388"/>
      <c r="AC35" s="389">
        <f>IF(X35&gt;0,Z35/X35,"")</f>
        <v>7.9561053381019139E-2</v>
      </c>
      <c r="AD35" s="389"/>
      <c r="AE35" s="442">
        <f t="shared" si="39"/>
        <v>597797</v>
      </c>
      <c r="AF35" s="440">
        <f t="shared" si="39"/>
        <v>206511992.57999998</v>
      </c>
      <c r="AG35" s="564">
        <f t="shared" si="43"/>
        <v>0.14868550149842769</v>
      </c>
      <c r="AH35" s="388">
        <f t="shared" si="39"/>
        <v>14330685.920000002</v>
      </c>
      <c r="AI35" s="388"/>
      <c r="AJ35" s="388"/>
      <c r="AK35" s="389">
        <f>IF(AF35&gt;0,AH35/AF35,"")</f>
        <v>6.9393964684392295E-2</v>
      </c>
      <c r="AL35" s="389"/>
      <c r="AN35" s="475"/>
      <c r="AO35" s="351"/>
      <c r="AP35" s="214"/>
      <c r="AQ35" s="214"/>
      <c r="AR35" s="351"/>
      <c r="AS35" s="214"/>
      <c r="AT35" s="214"/>
      <c r="AU35" s="214"/>
      <c r="AV35" s="214"/>
      <c r="AW35" s="214"/>
      <c r="AX35" s="214"/>
      <c r="AY35" s="476"/>
    </row>
    <row r="36" spans="1:51" s="34" customFormat="1" ht="14.85" customHeight="1" x14ac:dyDescent="0.3">
      <c r="A36" s="382" t="s">
        <v>31</v>
      </c>
      <c r="B36" s="484" t="s">
        <v>37</v>
      </c>
      <c r="C36" s="468"/>
      <c r="D36" s="468"/>
      <c r="E36" s="376" t="s">
        <v>432</v>
      </c>
      <c r="F36" s="484" t="s">
        <v>38</v>
      </c>
      <c r="G36" s="385">
        <f t="shared" ref="G36:J39" si="44">SUMIF($E$376:$E$381,$E36,G$376:G$381)</f>
        <v>3131</v>
      </c>
      <c r="H36" s="212">
        <f t="shared" si="44"/>
        <v>24164762.260000002</v>
      </c>
      <c r="I36" s="562">
        <f>+H36/H$20</f>
        <v>0.76901612162164001</v>
      </c>
      <c r="J36" s="212">
        <f t="shared" si="44"/>
        <v>17390229.710000001</v>
      </c>
      <c r="K36" s="212"/>
      <c r="L36" s="212"/>
      <c r="M36" s="386">
        <f t="shared" ref="M36:M39" si="45">IF(H36&gt;0,J36/H36,"")</f>
        <v>0.71965242293263099</v>
      </c>
      <c r="N36" s="386"/>
      <c r="O36" s="385">
        <f t="shared" ref="O36:R39" si="46">SUMIF($E$376:$E$381,$E36,O$376:O$381)</f>
        <v>2228</v>
      </c>
      <c r="P36" s="212">
        <f t="shared" si="46"/>
        <v>17942380.550000001</v>
      </c>
      <c r="Q36" s="562">
        <f>+P36/P$20</f>
        <v>0.6584480919237925</v>
      </c>
      <c r="R36" s="212">
        <f t="shared" si="46"/>
        <v>12680490.76</v>
      </c>
      <c r="S36" s="212"/>
      <c r="T36" s="212"/>
      <c r="U36" s="386">
        <f t="shared" ref="U36:U39" si="47">IF(P36&gt;0,R36/P36,"")</f>
        <v>0.70673402142281505</v>
      </c>
      <c r="V36" s="386"/>
      <c r="W36" s="385">
        <f t="shared" ref="W36:Z39" si="48">SUMIF($E$376:$E$381,$E36,W$376:W$381)</f>
        <v>1447</v>
      </c>
      <c r="X36" s="212">
        <f t="shared" si="48"/>
        <v>13201514.169999998</v>
      </c>
      <c r="Y36" s="562">
        <f>+X36/X$20</f>
        <v>0.48668159682964424</v>
      </c>
      <c r="Z36" s="212">
        <f t="shared" si="48"/>
        <v>6779504.0999999996</v>
      </c>
      <c r="AA36" s="212"/>
      <c r="AB36" s="212"/>
      <c r="AC36" s="386">
        <f t="shared" ref="AC36:AC39" si="49">IF(X36&gt;0,Z36/X36,"")</f>
        <v>0.51353988737187417</v>
      </c>
      <c r="AD36" s="386"/>
      <c r="AE36" s="385">
        <f t="shared" ref="AE36:AH39" si="50">SUMIF($E$376:$E$381,$E36,AE$376:AE$381)</f>
        <v>1093</v>
      </c>
      <c r="AF36" s="212">
        <f t="shared" si="50"/>
        <v>9946036.5999999996</v>
      </c>
      <c r="AG36" s="562">
        <f>+AF36/AF$20</f>
        <v>0.3983762109212895</v>
      </c>
      <c r="AH36" s="212">
        <f t="shared" si="50"/>
        <v>4143018.76</v>
      </c>
      <c r="AI36" s="212"/>
      <c r="AJ36" s="212"/>
      <c r="AK36" s="386">
        <f t="shared" ref="AK36:AK39" si="51">IF(AF36&gt;0,AH36/AF36,"")</f>
        <v>0.41654971991556916</v>
      </c>
      <c r="AL36" s="386"/>
      <c r="AN36" s="475"/>
      <c r="AO36" s="351"/>
      <c r="AP36" s="214"/>
      <c r="AQ36" s="214"/>
      <c r="AR36" s="351"/>
      <c r="AS36" s="214"/>
      <c r="AT36" s="214"/>
      <c r="AU36" s="214"/>
      <c r="AV36" s="214"/>
      <c r="AW36" s="214"/>
      <c r="AX36" s="214"/>
      <c r="AY36" s="476"/>
    </row>
    <row r="37" spans="1:51" s="34" customFormat="1" ht="14.85" customHeight="1" x14ac:dyDescent="0.3">
      <c r="A37" s="382" t="s">
        <v>31</v>
      </c>
      <c r="B37" s="485"/>
      <c r="C37" s="469"/>
      <c r="D37" s="469"/>
      <c r="E37" s="265" t="s">
        <v>433</v>
      </c>
      <c r="F37" s="485"/>
      <c r="G37" s="59">
        <f t="shared" si="44"/>
        <v>105220</v>
      </c>
      <c r="H37" s="60">
        <f t="shared" si="44"/>
        <v>7258197</v>
      </c>
      <c r="I37" s="563">
        <f>+H37/H$20</f>
        <v>0.23098387837835996</v>
      </c>
      <c r="J37" s="60">
        <f t="shared" si="44"/>
        <v>3815404.19</v>
      </c>
      <c r="K37" s="60"/>
      <c r="L37" s="60"/>
      <c r="M37" s="53">
        <f t="shared" si="45"/>
        <v>0.525668315423238</v>
      </c>
      <c r="N37" s="53"/>
      <c r="O37" s="59">
        <f t="shared" si="46"/>
        <v>79053</v>
      </c>
      <c r="P37" s="60">
        <f t="shared" si="46"/>
        <v>5665836.9800000004</v>
      </c>
      <c r="Q37" s="563">
        <f>+P37/P$20</f>
        <v>0.20792444671631172</v>
      </c>
      <c r="R37" s="60">
        <f t="shared" si="46"/>
        <v>2456300.23</v>
      </c>
      <c r="S37" s="60"/>
      <c r="T37" s="60"/>
      <c r="U37" s="53">
        <f t="shared" si="47"/>
        <v>0.43352822163266685</v>
      </c>
      <c r="V37" s="53"/>
      <c r="W37" s="59">
        <f t="shared" si="48"/>
        <v>96407</v>
      </c>
      <c r="X37" s="60">
        <f t="shared" si="48"/>
        <v>7274356.2300000004</v>
      </c>
      <c r="Y37" s="563">
        <f>+X37/X$20</f>
        <v>0.26817342770947245</v>
      </c>
      <c r="Z37" s="60">
        <f t="shared" si="48"/>
        <v>2591912.58</v>
      </c>
      <c r="AA37" s="60"/>
      <c r="AB37" s="60"/>
      <c r="AC37" s="53">
        <f t="shared" si="49"/>
        <v>0.356308173266351</v>
      </c>
      <c r="AD37" s="53"/>
      <c r="AE37" s="59">
        <f t="shared" si="50"/>
        <v>113329</v>
      </c>
      <c r="AF37" s="60">
        <f t="shared" si="50"/>
        <v>7519992.3899999997</v>
      </c>
      <c r="AG37" s="563">
        <f>+AF37/AF$20</f>
        <v>0.30120400667790947</v>
      </c>
      <c r="AH37" s="60">
        <f t="shared" si="50"/>
        <v>3457169.91</v>
      </c>
      <c r="AI37" s="60"/>
      <c r="AJ37" s="60"/>
      <c r="AK37" s="53">
        <f t="shared" si="51"/>
        <v>0.45973050645600461</v>
      </c>
      <c r="AL37" s="53"/>
      <c r="AN37" s="475"/>
      <c r="AO37" s="351"/>
      <c r="AP37" s="214"/>
      <c r="AQ37" s="214"/>
      <c r="AR37" s="351"/>
      <c r="AS37" s="214"/>
      <c r="AT37" s="214"/>
      <c r="AU37" s="214"/>
      <c r="AV37" s="214"/>
      <c r="AW37" s="214"/>
      <c r="AX37" s="214"/>
      <c r="AY37" s="476"/>
    </row>
    <row r="38" spans="1:51" s="34" customFormat="1" ht="14.85" customHeight="1" x14ac:dyDescent="0.3">
      <c r="A38" s="382" t="s">
        <v>31</v>
      </c>
      <c r="B38" s="485"/>
      <c r="C38" s="469"/>
      <c r="D38" s="469"/>
      <c r="E38" s="265" t="s">
        <v>448</v>
      </c>
      <c r="F38" s="485"/>
      <c r="G38" s="59">
        <f t="shared" si="44"/>
        <v>0</v>
      </c>
      <c r="H38" s="60">
        <f t="shared" si="44"/>
        <v>0</v>
      </c>
      <c r="I38" s="563">
        <f>+H38/H$20</f>
        <v>0</v>
      </c>
      <c r="J38" s="60">
        <f t="shared" si="44"/>
        <v>0</v>
      </c>
      <c r="K38" s="60"/>
      <c r="L38" s="60"/>
      <c r="M38" s="53" t="str">
        <f t="shared" si="45"/>
        <v/>
      </c>
      <c r="N38" s="53"/>
      <c r="O38" s="59">
        <f t="shared" si="46"/>
        <v>107</v>
      </c>
      <c r="P38" s="60">
        <f t="shared" si="46"/>
        <v>815289.74</v>
      </c>
      <c r="Q38" s="563">
        <f>+P38/P$20</f>
        <v>2.9919439740566912E-2</v>
      </c>
      <c r="R38" s="60">
        <f t="shared" si="46"/>
        <v>133189.93</v>
      </c>
      <c r="S38" s="60"/>
      <c r="T38" s="60"/>
      <c r="U38" s="53">
        <f t="shared" si="47"/>
        <v>0.16336514917997128</v>
      </c>
      <c r="V38" s="53"/>
      <c r="W38" s="59">
        <f t="shared" si="48"/>
        <v>171</v>
      </c>
      <c r="X38" s="60">
        <f t="shared" si="48"/>
        <v>1567397.32</v>
      </c>
      <c r="Y38" s="563">
        <f>+X38/X$20</f>
        <v>5.7783025548508352E-2</v>
      </c>
      <c r="Z38" s="60">
        <f t="shared" si="48"/>
        <v>243015.82</v>
      </c>
      <c r="AA38" s="60"/>
      <c r="AB38" s="60"/>
      <c r="AC38" s="53">
        <f t="shared" si="49"/>
        <v>0.15504417220772077</v>
      </c>
      <c r="AD38" s="53"/>
      <c r="AE38" s="59">
        <f t="shared" si="50"/>
        <v>201</v>
      </c>
      <c r="AF38" s="60">
        <f t="shared" si="50"/>
        <v>1763789.8</v>
      </c>
      <c r="AG38" s="563">
        <f>+AF38/AF$20</f>
        <v>7.0646421850651453E-2</v>
      </c>
      <c r="AH38" s="60">
        <f t="shared" si="50"/>
        <v>209380.23</v>
      </c>
      <c r="AI38" s="60"/>
      <c r="AJ38" s="60"/>
      <c r="AK38" s="53">
        <f t="shared" si="51"/>
        <v>0.11871042116243104</v>
      </c>
      <c r="AL38" s="53"/>
      <c r="AN38" s="475"/>
      <c r="AO38" s="351"/>
      <c r="AP38" s="214"/>
      <c r="AQ38" s="214"/>
      <c r="AR38" s="351"/>
      <c r="AS38" s="214"/>
      <c r="AT38" s="214"/>
      <c r="AU38" s="214"/>
      <c r="AV38" s="214"/>
      <c r="AW38" s="214"/>
      <c r="AX38" s="214"/>
      <c r="AY38" s="476"/>
    </row>
    <row r="39" spans="1:51" s="34" customFormat="1" ht="14.85" customHeight="1" x14ac:dyDescent="0.3">
      <c r="A39" s="382" t="s">
        <v>31</v>
      </c>
      <c r="B39" s="486"/>
      <c r="C39" s="470"/>
      <c r="D39" s="470"/>
      <c r="E39" s="366" t="s">
        <v>458</v>
      </c>
      <c r="F39" s="486"/>
      <c r="G39" s="387">
        <f t="shared" si="44"/>
        <v>0</v>
      </c>
      <c r="H39" s="388">
        <f t="shared" si="44"/>
        <v>0</v>
      </c>
      <c r="I39" s="564">
        <f>+H39/H$20</f>
        <v>0</v>
      </c>
      <c r="J39" s="388">
        <f t="shared" si="44"/>
        <v>0</v>
      </c>
      <c r="K39" s="388"/>
      <c r="L39" s="388"/>
      <c r="M39" s="389" t="str">
        <f t="shared" si="45"/>
        <v/>
      </c>
      <c r="N39" s="389"/>
      <c r="O39" s="387">
        <f t="shared" si="46"/>
        <v>7943</v>
      </c>
      <c r="P39" s="388">
        <f t="shared" si="46"/>
        <v>2825991.62</v>
      </c>
      <c r="Q39" s="564">
        <f>+P39/P$20</f>
        <v>0.10370802161932895</v>
      </c>
      <c r="R39" s="388">
        <f t="shared" si="46"/>
        <v>0</v>
      </c>
      <c r="S39" s="388"/>
      <c r="T39" s="388"/>
      <c r="U39" s="389">
        <f t="shared" si="47"/>
        <v>0</v>
      </c>
      <c r="V39" s="389"/>
      <c r="W39" s="387">
        <f t="shared" si="48"/>
        <v>9773</v>
      </c>
      <c r="X39" s="388">
        <f t="shared" si="48"/>
        <v>5082299.09</v>
      </c>
      <c r="Y39" s="564">
        <f>+X39/X$20</f>
        <v>0.18736194991237495</v>
      </c>
      <c r="Z39" s="388">
        <f t="shared" si="48"/>
        <v>0</v>
      </c>
      <c r="AA39" s="388"/>
      <c r="AB39" s="388"/>
      <c r="AC39" s="389">
        <f t="shared" si="49"/>
        <v>0</v>
      </c>
      <c r="AD39" s="389"/>
      <c r="AE39" s="387">
        <f t="shared" si="50"/>
        <v>9418</v>
      </c>
      <c r="AF39" s="388">
        <f t="shared" si="50"/>
        <v>5736623.2999999998</v>
      </c>
      <c r="AG39" s="564">
        <f>+AF39/AF$20</f>
        <v>0.22977336055014957</v>
      </c>
      <c r="AH39" s="388">
        <f t="shared" si="50"/>
        <v>0</v>
      </c>
      <c r="AI39" s="388"/>
      <c r="AJ39" s="388"/>
      <c r="AK39" s="389">
        <f t="shared" si="51"/>
        <v>0</v>
      </c>
      <c r="AL39" s="389"/>
      <c r="AN39" s="475"/>
      <c r="AO39" s="351"/>
      <c r="AP39" s="214"/>
      <c r="AQ39" s="214"/>
      <c r="AR39" s="351"/>
      <c r="AS39" s="214"/>
      <c r="AT39" s="214"/>
      <c r="AU39" s="214"/>
      <c r="AV39" s="214"/>
      <c r="AW39" s="214"/>
      <c r="AX39" s="214"/>
      <c r="AY39" s="476"/>
    </row>
    <row r="40" spans="1:51" s="34" customFormat="1" ht="14.85" customHeight="1" x14ac:dyDescent="0.3">
      <c r="A40" s="382" t="s">
        <v>31</v>
      </c>
      <c r="B40" s="484" t="s">
        <v>39</v>
      </c>
      <c r="C40" s="468"/>
      <c r="D40" s="468"/>
      <c r="E40" s="376" t="s">
        <v>432</v>
      </c>
      <c r="F40" s="484" t="s">
        <v>40</v>
      </c>
      <c r="G40" s="385">
        <f t="shared" ref="G40:J43" si="52">SUMIF($E$382:$E$443,$E40,G$382:G$443)</f>
        <v>527</v>
      </c>
      <c r="H40" s="212">
        <f t="shared" si="52"/>
        <v>7807287.4299999988</v>
      </c>
      <c r="I40" s="562">
        <f>+H40/H$21</f>
        <v>0.37632281226701991</v>
      </c>
      <c r="J40" s="212">
        <f t="shared" si="52"/>
        <v>2972959.4500000007</v>
      </c>
      <c r="K40" s="212"/>
      <c r="L40" s="212"/>
      <c r="M40" s="386">
        <f t="shared" ref="M40:M43" si="53">IF(H40&gt;0,J40/H40,"")</f>
        <v>0.38079287802011935</v>
      </c>
      <c r="N40" s="386"/>
      <c r="O40" s="385">
        <f t="shared" ref="O40:R43" si="54">SUMIF($E$382:$E$443,$E40,O$382:O$443)</f>
        <v>624</v>
      </c>
      <c r="P40" s="212">
        <f t="shared" si="54"/>
        <v>12593941.570000002</v>
      </c>
      <c r="Q40" s="562">
        <f>+P40/P$21</f>
        <v>0.4768368574455954</v>
      </c>
      <c r="R40" s="212">
        <f t="shared" si="54"/>
        <v>3648071.3099999996</v>
      </c>
      <c r="S40" s="212"/>
      <c r="T40" s="212"/>
      <c r="U40" s="386">
        <f t="shared" ref="U40:U43" si="55">IF(P40&gt;0,R40/P40,"")</f>
        <v>0.28966874982889085</v>
      </c>
      <c r="V40" s="386"/>
      <c r="W40" s="385">
        <f t="shared" ref="W40:Z43" si="56">SUMIF($E$382:$E$443,$E40,W$382:W$443)</f>
        <v>535</v>
      </c>
      <c r="X40" s="212">
        <f t="shared" si="56"/>
        <v>11244955.350000001</v>
      </c>
      <c r="Y40" s="562">
        <f>+X40/X$21</f>
        <v>0.4404434773067179</v>
      </c>
      <c r="Z40" s="212">
        <f t="shared" si="56"/>
        <v>3132194.6399999997</v>
      </c>
      <c r="AA40" s="212"/>
      <c r="AB40" s="212"/>
      <c r="AC40" s="386">
        <f t="shared" ref="AC40:AC43" si="57">IF(X40&gt;0,Z40/X40,"")</f>
        <v>0.27854220337122099</v>
      </c>
      <c r="AD40" s="386"/>
      <c r="AE40" s="385">
        <f t="shared" ref="AE40:AH43" si="58">SUMIF($E$382:$E$443,$E40,AE$382:AE$443)</f>
        <v>426</v>
      </c>
      <c r="AF40" s="212">
        <f t="shared" si="58"/>
        <v>8489144.3699999992</v>
      </c>
      <c r="AG40" s="562">
        <f>+AF40/AF$21</f>
        <v>0.38711045143010198</v>
      </c>
      <c r="AH40" s="212">
        <f t="shared" si="58"/>
        <v>2612005.25</v>
      </c>
      <c r="AI40" s="212"/>
      <c r="AJ40" s="212"/>
      <c r="AK40" s="386">
        <f t="shared" ref="AK40:AK43" si="59">IF(AF40&gt;0,AH40/AF40,"")</f>
        <v>0.30768769338293162</v>
      </c>
      <c r="AL40" s="386"/>
      <c r="AN40" s="475"/>
      <c r="AO40" s="351"/>
      <c r="AP40" s="214"/>
      <c r="AQ40" s="214"/>
      <c r="AR40" s="351"/>
      <c r="AS40" s="214"/>
      <c r="AT40" s="214"/>
      <c r="AU40" s="214"/>
      <c r="AV40" s="214"/>
      <c r="AW40" s="214"/>
      <c r="AX40" s="214"/>
      <c r="AY40" s="476"/>
    </row>
    <row r="41" spans="1:51" s="34" customFormat="1" ht="14.85" customHeight="1" x14ac:dyDescent="0.3">
      <c r="A41" s="382" t="s">
        <v>31</v>
      </c>
      <c r="B41" s="485"/>
      <c r="C41" s="469"/>
      <c r="D41" s="469"/>
      <c r="E41" s="265" t="s">
        <v>433</v>
      </c>
      <c r="F41" s="485"/>
      <c r="G41" s="59">
        <f t="shared" si="52"/>
        <v>53535</v>
      </c>
      <c r="H41" s="60">
        <f t="shared" si="52"/>
        <v>12584376.039999999</v>
      </c>
      <c r="I41" s="563">
        <f>+H41/H$21</f>
        <v>0.60658555541338688</v>
      </c>
      <c r="J41" s="60">
        <f t="shared" si="52"/>
        <v>4095262.4200000004</v>
      </c>
      <c r="K41" s="60"/>
      <c r="L41" s="60"/>
      <c r="M41" s="53">
        <f t="shared" si="53"/>
        <v>0.32542435214769699</v>
      </c>
      <c r="N41" s="53"/>
      <c r="O41" s="59">
        <f t="shared" si="54"/>
        <v>59223</v>
      </c>
      <c r="P41" s="60">
        <f t="shared" si="54"/>
        <v>13281788.390000002</v>
      </c>
      <c r="Q41" s="563">
        <f>+P41/P$21</f>
        <v>0.50288038910958632</v>
      </c>
      <c r="R41" s="60">
        <f t="shared" si="54"/>
        <v>4624122.21</v>
      </c>
      <c r="S41" s="60"/>
      <c r="T41" s="60"/>
      <c r="U41" s="53">
        <f t="shared" si="55"/>
        <v>0.34815508832240921</v>
      </c>
      <c r="V41" s="53"/>
      <c r="W41" s="59">
        <f t="shared" si="56"/>
        <v>61050</v>
      </c>
      <c r="X41" s="60">
        <f t="shared" si="56"/>
        <v>13003830.519999998</v>
      </c>
      <c r="Y41" s="563">
        <f>+X41/X$21</f>
        <v>0.50933526672793983</v>
      </c>
      <c r="Z41" s="60">
        <f t="shared" si="56"/>
        <v>4693167.9800000004</v>
      </c>
      <c r="AA41" s="60"/>
      <c r="AB41" s="60"/>
      <c r="AC41" s="53">
        <f t="shared" si="57"/>
        <v>0.36090657847177182</v>
      </c>
      <c r="AD41" s="53"/>
      <c r="AE41" s="59">
        <f t="shared" si="58"/>
        <v>69464</v>
      </c>
      <c r="AF41" s="60">
        <f t="shared" si="58"/>
        <v>11801803.689999999</v>
      </c>
      <c r="AG41" s="563">
        <f>+AF41/AF$21</f>
        <v>0.53816985022312014</v>
      </c>
      <c r="AH41" s="60">
        <f t="shared" si="58"/>
        <v>4394170.43</v>
      </c>
      <c r="AI41" s="60"/>
      <c r="AJ41" s="60"/>
      <c r="AK41" s="53">
        <f t="shared" si="59"/>
        <v>0.3723304119795946</v>
      </c>
      <c r="AL41" s="53"/>
      <c r="AN41" s="475"/>
      <c r="AO41" s="351"/>
      <c r="AP41" s="214"/>
      <c r="AQ41" s="214"/>
      <c r="AR41" s="351"/>
      <c r="AS41" s="214"/>
      <c r="AT41" s="214"/>
      <c r="AU41" s="214"/>
      <c r="AV41" s="214"/>
      <c r="AW41" s="214"/>
      <c r="AX41" s="214"/>
      <c r="AY41" s="476"/>
    </row>
    <row r="42" spans="1:51" s="34" customFormat="1" ht="14.85" customHeight="1" x14ac:dyDescent="0.3">
      <c r="A42" s="382" t="s">
        <v>31</v>
      </c>
      <c r="B42" s="485"/>
      <c r="C42" s="469"/>
      <c r="D42" s="469"/>
      <c r="E42" s="265" t="s">
        <v>448</v>
      </c>
      <c r="F42" s="485"/>
      <c r="G42" s="59">
        <f t="shared" si="52"/>
        <v>0</v>
      </c>
      <c r="H42" s="60">
        <f t="shared" si="52"/>
        <v>0</v>
      </c>
      <c r="I42" s="563">
        <f>+H42/H$21</f>
        <v>0</v>
      </c>
      <c r="J42" s="60">
        <f t="shared" si="52"/>
        <v>0</v>
      </c>
      <c r="K42" s="60"/>
      <c r="L42" s="60"/>
      <c r="M42" s="53" t="str">
        <f t="shared" si="53"/>
        <v/>
      </c>
      <c r="N42" s="53"/>
      <c r="O42" s="59">
        <f t="shared" si="54"/>
        <v>18</v>
      </c>
      <c r="P42" s="60">
        <f t="shared" si="54"/>
        <v>181109.16</v>
      </c>
      <c r="Q42" s="563">
        <f>+P42/P$21</f>
        <v>6.8572275192008468E-3</v>
      </c>
      <c r="R42" s="60">
        <f t="shared" si="54"/>
        <v>210</v>
      </c>
      <c r="S42" s="60"/>
      <c r="T42" s="60"/>
      <c r="U42" s="53">
        <f t="shared" si="55"/>
        <v>1.1595216939883108E-3</v>
      </c>
      <c r="V42" s="53"/>
      <c r="W42" s="59">
        <f t="shared" si="56"/>
        <v>102</v>
      </c>
      <c r="X42" s="60">
        <f t="shared" si="56"/>
        <v>474642.01999999996</v>
      </c>
      <c r="Y42" s="563">
        <f>+X42/X$21</f>
        <v>1.8590823641170321E-2</v>
      </c>
      <c r="Z42" s="60">
        <f t="shared" si="56"/>
        <v>20960.82</v>
      </c>
      <c r="AA42" s="60"/>
      <c r="AB42" s="60"/>
      <c r="AC42" s="53">
        <f t="shared" si="57"/>
        <v>4.4161323938407313E-2</v>
      </c>
      <c r="AD42" s="53"/>
      <c r="AE42" s="59">
        <f t="shared" si="58"/>
        <v>112</v>
      </c>
      <c r="AF42" s="60">
        <f t="shared" si="58"/>
        <v>790171.14</v>
      </c>
      <c r="AG42" s="563">
        <f>+AF42/AF$21</f>
        <v>3.6032312961175185E-2</v>
      </c>
      <c r="AH42" s="60">
        <f t="shared" si="58"/>
        <v>146155.12</v>
      </c>
      <c r="AI42" s="60"/>
      <c r="AJ42" s="60"/>
      <c r="AK42" s="53">
        <f t="shared" si="59"/>
        <v>0.18496641120049004</v>
      </c>
      <c r="AL42" s="53"/>
      <c r="AN42" s="475"/>
      <c r="AO42" s="351"/>
      <c r="AP42" s="214"/>
      <c r="AQ42" s="214"/>
      <c r="AR42" s="351"/>
      <c r="AS42" s="214"/>
      <c r="AT42" s="214"/>
      <c r="AU42" s="214"/>
      <c r="AV42" s="214"/>
      <c r="AW42" s="214"/>
      <c r="AX42" s="214"/>
      <c r="AY42" s="476"/>
    </row>
    <row r="43" spans="1:51" s="34" customFormat="1" ht="14.85" customHeight="1" x14ac:dyDescent="0.3">
      <c r="A43" s="382" t="s">
        <v>31</v>
      </c>
      <c r="B43" s="486"/>
      <c r="C43" s="470"/>
      <c r="D43" s="470"/>
      <c r="E43" s="366" t="s">
        <v>458</v>
      </c>
      <c r="F43" s="486"/>
      <c r="G43" s="387">
        <f t="shared" si="52"/>
        <v>449</v>
      </c>
      <c r="H43" s="388">
        <f t="shared" si="52"/>
        <v>354587.29</v>
      </c>
      <c r="I43" s="564">
        <f>+H43/H$21</f>
        <v>1.7091632319593153E-2</v>
      </c>
      <c r="J43" s="388">
        <f t="shared" si="52"/>
        <v>476042.7</v>
      </c>
      <c r="K43" s="388"/>
      <c r="L43" s="388"/>
      <c r="M43" s="389">
        <f t="shared" si="53"/>
        <v>1.3425261238213024</v>
      </c>
      <c r="N43" s="389"/>
      <c r="O43" s="387">
        <f t="shared" si="54"/>
        <v>449</v>
      </c>
      <c r="P43" s="388">
        <f t="shared" si="54"/>
        <v>354587.29</v>
      </c>
      <c r="Q43" s="564">
        <f>+P43/P$21</f>
        <v>1.3425525925617738E-2</v>
      </c>
      <c r="R43" s="388">
        <f t="shared" si="54"/>
        <v>476042.7</v>
      </c>
      <c r="S43" s="388"/>
      <c r="T43" s="388"/>
      <c r="U43" s="389">
        <f t="shared" si="55"/>
        <v>1.3425261238213024</v>
      </c>
      <c r="V43" s="389"/>
      <c r="W43" s="387">
        <f t="shared" si="56"/>
        <v>840</v>
      </c>
      <c r="X43" s="388">
        <f t="shared" si="56"/>
        <v>807556.05999999994</v>
      </c>
      <c r="Y43" s="564">
        <f>+X43/X$21</f>
        <v>3.1630432324172141E-2</v>
      </c>
      <c r="Z43" s="388">
        <f t="shared" si="56"/>
        <v>660390.63</v>
      </c>
      <c r="AA43" s="388"/>
      <c r="AB43" s="388"/>
      <c r="AC43" s="389">
        <f t="shared" si="57"/>
        <v>0.81776444102221224</v>
      </c>
      <c r="AD43" s="389"/>
      <c r="AE43" s="387">
        <f t="shared" si="58"/>
        <v>854</v>
      </c>
      <c r="AF43" s="388">
        <f t="shared" si="58"/>
        <v>848395.59</v>
      </c>
      <c r="AG43" s="564">
        <f>+AF43/AF$21</f>
        <v>3.8687385385602499E-2</v>
      </c>
      <c r="AH43" s="388">
        <f t="shared" si="58"/>
        <v>781828.49</v>
      </c>
      <c r="AI43" s="388"/>
      <c r="AJ43" s="388"/>
      <c r="AK43" s="389">
        <f t="shared" si="59"/>
        <v>0.92153766381553215</v>
      </c>
      <c r="AL43" s="389"/>
      <c r="AN43" s="475"/>
      <c r="AO43" s="351"/>
      <c r="AP43" s="214"/>
      <c r="AQ43" s="214"/>
      <c r="AR43" s="351"/>
      <c r="AS43" s="214"/>
      <c r="AT43" s="214"/>
      <c r="AU43" s="214"/>
      <c r="AV43" s="214"/>
      <c r="AW43" s="214"/>
      <c r="AX43" s="214"/>
      <c r="AY43" s="476"/>
    </row>
    <row r="44" spans="1:51" s="34" customFormat="1" ht="14.85" customHeight="1" x14ac:dyDescent="0.3">
      <c r="A44" s="382" t="s">
        <v>31</v>
      </c>
      <c r="B44" s="484" t="s">
        <v>41</v>
      </c>
      <c r="C44" s="468"/>
      <c r="D44" s="468"/>
      <c r="E44" s="376" t="s">
        <v>432</v>
      </c>
      <c r="F44" s="484" t="s">
        <v>42</v>
      </c>
      <c r="G44" s="385">
        <f t="shared" ref="G44:J47" si="60">SUMIF($E$444:$E$466,$E44,G$444:G$466)</f>
        <v>4977</v>
      </c>
      <c r="H44" s="212">
        <f t="shared" si="60"/>
        <v>32468047.870000001</v>
      </c>
      <c r="I44" s="562">
        <f>+H44/H$22</f>
        <v>0.64576150973755397</v>
      </c>
      <c r="J44" s="212">
        <f t="shared" si="60"/>
        <v>9731586.25</v>
      </c>
      <c r="K44" s="212"/>
      <c r="L44" s="212"/>
      <c r="M44" s="386">
        <f t="shared" ref="M44:M47" si="61">IF(H44&gt;0,J44/H44,"")</f>
        <v>0.29972809849747212</v>
      </c>
      <c r="N44" s="386"/>
      <c r="O44" s="385">
        <f t="shared" ref="O44:R47" si="62">SUMIF($E$444:$E$466,$E44,O$444:O$466)</f>
        <v>5424</v>
      </c>
      <c r="P44" s="212">
        <f t="shared" si="62"/>
        <v>32014351.329999998</v>
      </c>
      <c r="Q44" s="562">
        <f>+P44/P$22</f>
        <v>0.52041140431334576</v>
      </c>
      <c r="R44" s="212">
        <f t="shared" si="62"/>
        <v>10151949.820000002</v>
      </c>
      <c r="S44" s="212"/>
      <c r="T44" s="212"/>
      <c r="U44" s="386">
        <f t="shared" ref="U44:U47" si="63">IF(P44&gt;0,R44/P44,"")</f>
        <v>0.31710621637636671</v>
      </c>
      <c r="V44" s="386"/>
      <c r="W44" s="385">
        <f t="shared" ref="W44:Z47" si="64">SUMIF($E$444:$E$466,$E44,W$444:W$466)</f>
        <v>4676</v>
      </c>
      <c r="X44" s="212">
        <f t="shared" si="64"/>
        <v>30703129.540000007</v>
      </c>
      <c r="Y44" s="562">
        <f>+X44/X$22</f>
        <v>0.42497041553037168</v>
      </c>
      <c r="Z44" s="212">
        <f t="shared" si="64"/>
        <v>9314722.8100000005</v>
      </c>
      <c r="AA44" s="212"/>
      <c r="AB44" s="212"/>
      <c r="AC44" s="386">
        <f t="shared" ref="AC44:AC47" si="65">IF(X44&gt;0,Z44/X44,"")</f>
        <v>0.30338024004571873</v>
      </c>
      <c r="AD44" s="386"/>
      <c r="AE44" s="385">
        <f t="shared" ref="AE44:AH47" si="66">SUMIF($E$444:$E$466,$E44,AE$444:AE$466)</f>
        <v>4386</v>
      </c>
      <c r="AF44" s="212">
        <f t="shared" si="66"/>
        <v>36908913.329999998</v>
      </c>
      <c r="AG44" s="562">
        <f>+AF44/AF$22</f>
        <v>0.3875388298158649</v>
      </c>
      <c r="AH44" s="212">
        <f t="shared" si="66"/>
        <v>9737747.3599999994</v>
      </c>
      <c r="AI44" s="212"/>
      <c r="AJ44" s="212"/>
      <c r="AK44" s="386">
        <f t="shared" ref="AK44:AK47" si="67">IF(AF44&gt;0,AH44/AF44,"")</f>
        <v>0.26383186286021171</v>
      </c>
      <c r="AL44" s="386"/>
      <c r="AN44" s="475"/>
      <c r="AO44" s="351"/>
      <c r="AP44" s="214"/>
      <c r="AQ44" s="214"/>
      <c r="AR44" s="351"/>
      <c r="AS44" s="214"/>
      <c r="AT44" s="214"/>
      <c r="AU44" s="214"/>
      <c r="AV44" s="214"/>
      <c r="AW44" s="214"/>
      <c r="AX44" s="214"/>
      <c r="AY44" s="476"/>
    </row>
    <row r="45" spans="1:51" s="34" customFormat="1" ht="14.85" customHeight="1" x14ac:dyDescent="0.3">
      <c r="A45" s="382" t="s">
        <v>31</v>
      </c>
      <c r="B45" s="485"/>
      <c r="C45" s="469"/>
      <c r="D45" s="469"/>
      <c r="E45" s="265" t="s">
        <v>433</v>
      </c>
      <c r="F45" s="485"/>
      <c r="G45" s="59">
        <f t="shared" si="60"/>
        <v>300920</v>
      </c>
      <c r="H45" s="60">
        <f t="shared" si="60"/>
        <v>17120830.580000002</v>
      </c>
      <c r="I45" s="563">
        <f>+H45/H$22</f>
        <v>0.34051857529498225</v>
      </c>
      <c r="J45" s="60">
        <f t="shared" si="60"/>
        <v>10058105.800000001</v>
      </c>
      <c r="K45" s="60"/>
      <c r="L45" s="60"/>
      <c r="M45" s="53">
        <f t="shared" si="61"/>
        <v>0.58747767831716957</v>
      </c>
      <c r="N45" s="53"/>
      <c r="O45" s="59">
        <f t="shared" si="62"/>
        <v>346098</v>
      </c>
      <c r="P45" s="60">
        <f t="shared" si="62"/>
        <v>21276614.850000001</v>
      </c>
      <c r="Q45" s="563">
        <f>+P45/P$22</f>
        <v>0.34586341915810692</v>
      </c>
      <c r="R45" s="60">
        <f t="shared" si="62"/>
        <v>10396119.359999999</v>
      </c>
      <c r="S45" s="60"/>
      <c r="T45" s="60"/>
      <c r="U45" s="53">
        <f t="shared" si="63"/>
        <v>0.48861717116621106</v>
      </c>
      <c r="V45" s="53"/>
      <c r="W45" s="59">
        <f t="shared" si="64"/>
        <v>356625</v>
      </c>
      <c r="X45" s="60">
        <f t="shared" si="64"/>
        <v>25022559.359999999</v>
      </c>
      <c r="Y45" s="563">
        <f>+X45/X$22</f>
        <v>0.34634408961467023</v>
      </c>
      <c r="Z45" s="60">
        <f t="shared" si="64"/>
        <v>10957057.73</v>
      </c>
      <c r="AA45" s="60"/>
      <c r="AB45" s="60"/>
      <c r="AC45" s="53">
        <f t="shared" si="65"/>
        <v>0.43788717102677704</v>
      </c>
      <c r="AD45" s="53"/>
      <c r="AE45" s="59">
        <f t="shared" si="66"/>
        <v>431679</v>
      </c>
      <c r="AF45" s="60">
        <f t="shared" si="66"/>
        <v>39579750.68</v>
      </c>
      <c r="AG45" s="563">
        <f>+AF45/AF$22</f>
        <v>0.41558227753249555</v>
      </c>
      <c r="AH45" s="60">
        <f t="shared" si="66"/>
        <v>14135816.160000002</v>
      </c>
      <c r="AI45" s="60"/>
      <c r="AJ45" s="60"/>
      <c r="AK45" s="53">
        <f t="shared" si="67"/>
        <v>0.35714768074936248</v>
      </c>
      <c r="AL45" s="53"/>
      <c r="AN45" s="475"/>
      <c r="AO45" s="351"/>
      <c r="AP45" s="214"/>
      <c r="AQ45" s="214"/>
      <c r="AR45" s="351"/>
      <c r="AS45" s="214"/>
      <c r="AT45" s="214"/>
      <c r="AU45" s="214"/>
      <c r="AV45" s="214"/>
      <c r="AW45" s="214"/>
      <c r="AX45" s="214"/>
      <c r="AY45" s="476"/>
    </row>
    <row r="46" spans="1:51" s="34" customFormat="1" ht="14.85" customHeight="1" x14ac:dyDescent="0.3">
      <c r="A46" s="382" t="s">
        <v>31</v>
      </c>
      <c r="B46" s="485"/>
      <c r="C46" s="469"/>
      <c r="D46" s="469"/>
      <c r="E46" s="265" t="s">
        <v>448</v>
      </c>
      <c r="F46" s="485"/>
      <c r="G46" s="59">
        <f t="shared" si="60"/>
        <v>0</v>
      </c>
      <c r="H46" s="60">
        <f t="shared" si="60"/>
        <v>0</v>
      </c>
      <c r="I46" s="563">
        <f>+H46/H$22</f>
        <v>0</v>
      </c>
      <c r="J46" s="60">
        <f t="shared" si="60"/>
        <v>0</v>
      </c>
      <c r="K46" s="60"/>
      <c r="L46" s="60"/>
      <c r="M46" s="53" t="str">
        <f t="shared" si="61"/>
        <v/>
      </c>
      <c r="N46" s="53"/>
      <c r="O46" s="59">
        <f t="shared" si="62"/>
        <v>605</v>
      </c>
      <c r="P46" s="60">
        <f t="shared" si="62"/>
        <v>2529265.19</v>
      </c>
      <c r="Q46" s="563">
        <f>+P46/P$22</f>
        <v>4.1114637489947273E-2</v>
      </c>
      <c r="R46" s="60">
        <f t="shared" si="62"/>
        <v>51940.539999999994</v>
      </c>
      <c r="S46" s="60"/>
      <c r="T46" s="60"/>
      <c r="U46" s="53">
        <f t="shared" si="63"/>
        <v>2.0535822105708097E-2</v>
      </c>
      <c r="V46" s="53"/>
      <c r="W46" s="59">
        <f t="shared" si="64"/>
        <v>1571</v>
      </c>
      <c r="X46" s="60">
        <f t="shared" si="64"/>
        <v>6438540.9700000007</v>
      </c>
      <c r="Y46" s="563">
        <f>+X46/X$22</f>
        <v>8.9117606980927397E-2</v>
      </c>
      <c r="Z46" s="60">
        <f t="shared" si="64"/>
        <v>98531.93</v>
      </c>
      <c r="AA46" s="60"/>
      <c r="AB46" s="60"/>
      <c r="AC46" s="53">
        <f t="shared" si="65"/>
        <v>1.5303456242509549E-2</v>
      </c>
      <c r="AD46" s="53"/>
      <c r="AE46" s="59">
        <f t="shared" si="66"/>
        <v>1258</v>
      </c>
      <c r="AF46" s="60">
        <f t="shared" si="66"/>
        <v>5259973.1099999994</v>
      </c>
      <c r="AG46" s="563">
        <f>+AF46/AF$22</f>
        <v>5.522903927532985E-2</v>
      </c>
      <c r="AH46" s="60">
        <f t="shared" si="66"/>
        <v>32942.97</v>
      </c>
      <c r="AI46" s="60"/>
      <c r="AJ46" s="60"/>
      <c r="AK46" s="53">
        <f t="shared" si="67"/>
        <v>6.262954070500943E-3</v>
      </c>
      <c r="AL46" s="53"/>
      <c r="AN46" s="475"/>
      <c r="AO46" s="351"/>
      <c r="AP46" s="214"/>
      <c r="AQ46" s="214"/>
      <c r="AR46" s="351"/>
      <c r="AS46" s="214"/>
      <c r="AT46" s="214"/>
      <c r="AU46" s="214"/>
      <c r="AV46" s="214"/>
      <c r="AW46" s="214"/>
      <c r="AX46" s="214"/>
      <c r="AY46" s="476"/>
    </row>
    <row r="47" spans="1:51" s="34" customFormat="1" ht="14.85" customHeight="1" x14ac:dyDescent="0.3">
      <c r="A47" s="382" t="s">
        <v>31</v>
      </c>
      <c r="B47" s="486"/>
      <c r="C47" s="470"/>
      <c r="D47" s="470"/>
      <c r="E47" s="366" t="s">
        <v>458</v>
      </c>
      <c r="F47" s="486"/>
      <c r="G47" s="387">
        <f t="shared" si="60"/>
        <v>2864</v>
      </c>
      <c r="H47" s="388">
        <f t="shared" si="60"/>
        <v>689819.46</v>
      </c>
      <c r="I47" s="564">
        <f>+H47/H$22</f>
        <v>1.37199149674638E-2</v>
      </c>
      <c r="J47" s="388">
        <f t="shared" si="60"/>
        <v>281382.96999999997</v>
      </c>
      <c r="K47" s="388"/>
      <c r="L47" s="388"/>
      <c r="M47" s="389">
        <f t="shared" si="61"/>
        <v>0.40790813584760277</v>
      </c>
      <c r="N47" s="389"/>
      <c r="O47" s="387">
        <f t="shared" si="62"/>
        <v>12032</v>
      </c>
      <c r="P47" s="388">
        <f t="shared" si="62"/>
        <v>5697158.6500000004</v>
      </c>
      <c r="Q47" s="564">
        <f>+P47/P$22</f>
        <v>9.2610539038600143E-2</v>
      </c>
      <c r="R47" s="388">
        <f t="shared" si="62"/>
        <v>384533.52999999997</v>
      </c>
      <c r="S47" s="388"/>
      <c r="T47" s="388"/>
      <c r="U47" s="389">
        <f t="shared" si="63"/>
        <v>6.7495668213487431E-2</v>
      </c>
      <c r="V47" s="389"/>
      <c r="W47" s="387">
        <f t="shared" si="64"/>
        <v>23675</v>
      </c>
      <c r="X47" s="388">
        <f t="shared" si="64"/>
        <v>10083457.07</v>
      </c>
      <c r="Y47" s="564">
        <f>+X47/X$22</f>
        <v>0.13956788787403082</v>
      </c>
      <c r="Z47" s="388">
        <f t="shared" si="64"/>
        <v>520258.35</v>
      </c>
      <c r="AA47" s="388"/>
      <c r="AB47" s="388"/>
      <c r="AC47" s="389">
        <f t="shared" si="65"/>
        <v>5.1595236275449326E-2</v>
      </c>
      <c r="AD47" s="389"/>
      <c r="AE47" s="387">
        <f t="shared" si="66"/>
        <v>25794</v>
      </c>
      <c r="AF47" s="388">
        <f t="shared" si="66"/>
        <v>13490627.93</v>
      </c>
      <c r="AG47" s="564">
        <f>+AF47/AF$22</f>
        <v>0.14164985337630973</v>
      </c>
      <c r="AH47" s="388">
        <f t="shared" si="66"/>
        <v>1522293.37</v>
      </c>
      <c r="AI47" s="388"/>
      <c r="AJ47" s="388"/>
      <c r="AK47" s="389">
        <f t="shared" si="67"/>
        <v>0.1128408090341574</v>
      </c>
      <c r="AL47" s="389"/>
      <c r="AN47" s="475"/>
      <c r="AO47" s="351"/>
      <c r="AP47" s="214"/>
      <c r="AQ47" s="214"/>
      <c r="AR47" s="351"/>
      <c r="AS47" s="214"/>
      <c r="AT47" s="214"/>
      <c r="AU47" s="214"/>
      <c r="AV47" s="214"/>
      <c r="AW47" s="214"/>
      <c r="AX47" s="214"/>
      <c r="AY47" s="476"/>
    </row>
    <row r="48" spans="1:51" s="34" customFormat="1" ht="14.85" customHeight="1" x14ac:dyDescent="0.3">
      <c r="A48" s="382" t="s">
        <v>31</v>
      </c>
      <c r="B48" s="484" t="s">
        <v>43</v>
      </c>
      <c r="C48" s="468"/>
      <c r="D48" s="468"/>
      <c r="E48" s="376" t="s">
        <v>432</v>
      </c>
      <c r="F48" s="484" t="s">
        <v>44</v>
      </c>
      <c r="G48" s="385">
        <f t="shared" ref="G48:J51" si="68">SUMIF($E$467:$E$541,$E48,G$467:G$541)</f>
        <v>40917</v>
      </c>
      <c r="H48" s="212">
        <f t="shared" si="68"/>
        <v>235793797.54999998</v>
      </c>
      <c r="I48" s="562">
        <f>+H48/H$23</f>
        <v>0.71061676402124985</v>
      </c>
      <c r="J48" s="212">
        <f t="shared" si="68"/>
        <v>127384041.28999999</v>
      </c>
      <c r="K48" s="212"/>
      <c r="L48" s="212"/>
      <c r="M48" s="386">
        <f t="shared" ref="M48:M51" si="69">IF(H48&gt;0,J48/H48,"")</f>
        <v>0.54023491123844447</v>
      </c>
      <c r="N48" s="386"/>
      <c r="O48" s="385">
        <f t="shared" ref="O48:R51" si="70">SUMIF($E$467:$E$541,$E48,O$467:O$541)</f>
        <v>40621</v>
      </c>
      <c r="P48" s="212">
        <f t="shared" si="70"/>
        <v>258427861.20999998</v>
      </c>
      <c r="Q48" s="562">
        <f>+P48/P$23</f>
        <v>0.6372213107243152</v>
      </c>
      <c r="R48" s="212">
        <f t="shared" si="70"/>
        <v>128277548.35000002</v>
      </c>
      <c r="S48" s="212"/>
      <c r="T48" s="212"/>
      <c r="U48" s="386">
        <f t="shared" ref="U48:U51" si="71">IF(P48&gt;0,R48/P48,"")</f>
        <v>0.49637662034342706</v>
      </c>
      <c r="V48" s="386"/>
      <c r="W48" s="385">
        <f t="shared" ref="W48:Z51" si="72">SUMIF($E$467:$E$541,$E48,W$467:W$541)</f>
        <v>36676</v>
      </c>
      <c r="X48" s="212">
        <f t="shared" si="72"/>
        <v>244318792.47</v>
      </c>
      <c r="Y48" s="562">
        <f>+X48/X$23</f>
        <v>0.52646186731962041</v>
      </c>
      <c r="Z48" s="212">
        <f t="shared" si="72"/>
        <v>120771384.55</v>
      </c>
      <c r="AA48" s="212"/>
      <c r="AB48" s="212"/>
      <c r="AC48" s="386">
        <f t="shared" ref="AC48:AC51" si="73">IF(X48&gt;0,Z48/X48,"")</f>
        <v>0.49431885009348825</v>
      </c>
      <c r="AD48" s="386"/>
      <c r="AE48" s="385">
        <f t="shared" ref="AE48:AH51" si="74">SUMIF($E$467:$E$541,$E48,AE$467:AE$541)</f>
        <v>28945</v>
      </c>
      <c r="AF48" s="212">
        <f t="shared" si="74"/>
        <v>206072076.50000006</v>
      </c>
      <c r="AG48" s="562">
        <f>+AF48/AF$23</f>
        <v>0.48233627953195246</v>
      </c>
      <c r="AH48" s="212">
        <f t="shared" si="74"/>
        <v>100558397.23</v>
      </c>
      <c r="AI48" s="212"/>
      <c r="AJ48" s="212"/>
      <c r="AK48" s="386">
        <f t="shared" ref="AK48:AK51" si="75">IF(AF48&gt;0,AH48/AF48,"")</f>
        <v>0.48797682314808905</v>
      </c>
      <c r="AL48" s="386"/>
      <c r="AN48" s="475"/>
      <c r="AO48" s="351"/>
      <c r="AP48" s="214"/>
      <c r="AQ48" s="214"/>
      <c r="AR48" s="351"/>
      <c r="AS48" s="214"/>
      <c r="AT48" s="214"/>
      <c r="AU48" s="214"/>
      <c r="AV48" s="214"/>
      <c r="AW48" s="214"/>
      <c r="AX48" s="214"/>
      <c r="AY48" s="476"/>
    </row>
    <row r="49" spans="1:51" s="34" customFormat="1" ht="14.85" customHeight="1" x14ac:dyDescent="0.3">
      <c r="A49" s="382" t="s">
        <v>31</v>
      </c>
      <c r="B49" s="485"/>
      <c r="C49" s="469"/>
      <c r="D49" s="469"/>
      <c r="E49" s="265" t="s">
        <v>433</v>
      </c>
      <c r="F49" s="485"/>
      <c r="G49" s="59">
        <f t="shared" si="68"/>
        <v>1634201</v>
      </c>
      <c r="H49" s="60">
        <f t="shared" si="68"/>
        <v>92283995.239999995</v>
      </c>
      <c r="I49" s="563">
        <f>+H49/H$23</f>
        <v>0.2781182319034296</v>
      </c>
      <c r="J49" s="60">
        <f t="shared" si="68"/>
        <v>56605851.370000005</v>
      </c>
      <c r="K49" s="60"/>
      <c r="L49" s="60"/>
      <c r="M49" s="53">
        <f t="shared" si="69"/>
        <v>0.61338752426991272</v>
      </c>
      <c r="N49" s="53"/>
      <c r="O49" s="59">
        <f t="shared" si="70"/>
        <v>1695046</v>
      </c>
      <c r="P49" s="60">
        <f t="shared" si="70"/>
        <v>100150026.58</v>
      </c>
      <c r="Q49" s="563">
        <f>+P49/P$23</f>
        <v>0.24694601776905142</v>
      </c>
      <c r="R49" s="60">
        <f t="shared" si="70"/>
        <v>52731941.749999993</v>
      </c>
      <c r="S49" s="60"/>
      <c r="T49" s="60"/>
      <c r="U49" s="53">
        <f t="shared" si="71"/>
        <v>0.52652948332347804</v>
      </c>
      <c r="V49" s="53"/>
      <c r="W49" s="59">
        <f t="shared" si="72"/>
        <v>1755811</v>
      </c>
      <c r="X49" s="60">
        <f t="shared" si="72"/>
        <v>108292858.27000003</v>
      </c>
      <c r="Y49" s="563">
        <f>+X49/X$23</f>
        <v>0.23335110576565146</v>
      </c>
      <c r="Z49" s="60">
        <f t="shared" si="72"/>
        <v>52166436.609999992</v>
      </c>
      <c r="AA49" s="60"/>
      <c r="AB49" s="60"/>
      <c r="AC49" s="53">
        <f t="shared" si="73"/>
        <v>0.48171631484632693</v>
      </c>
      <c r="AD49" s="53"/>
      <c r="AE49" s="59">
        <f t="shared" si="74"/>
        <v>1859583</v>
      </c>
      <c r="AF49" s="60">
        <f t="shared" si="74"/>
        <v>116190839.47000001</v>
      </c>
      <c r="AG49" s="563">
        <f>+AF49/AF$23</f>
        <v>0.27195852139459625</v>
      </c>
      <c r="AH49" s="60">
        <f t="shared" si="74"/>
        <v>56794117.450000003</v>
      </c>
      <c r="AI49" s="60"/>
      <c r="AJ49" s="60"/>
      <c r="AK49" s="53">
        <f t="shared" si="75"/>
        <v>0.48880030223608123</v>
      </c>
      <c r="AL49" s="53"/>
      <c r="AN49" s="475"/>
      <c r="AO49" s="351"/>
      <c r="AP49" s="214"/>
      <c r="AQ49" s="214"/>
      <c r="AR49" s="351"/>
      <c r="AS49" s="214"/>
      <c r="AT49" s="214"/>
      <c r="AU49" s="214"/>
      <c r="AV49" s="214"/>
      <c r="AW49" s="214"/>
      <c r="AX49" s="214"/>
      <c r="AY49" s="476"/>
    </row>
    <row r="50" spans="1:51" s="34" customFormat="1" ht="14.85" customHeight="1" x14ac:dyDescent="0.3">
      <c r="A50" s="382" t="s">
        <v>31</v>
      </c>
      <c r="B50" s="485"/>
      <c r="C50" s="469"/>
      <c r="D50" s="469"/>
      <c r="E50" s="265" t="s">
        <v>448</v>
      </c>
      <c r="F50" s="485"/>
      <c r="G50" s="59">
        <f t="shared" si="68"/>
        <v>0</v>
      </c>
      <c r="H50" s="60">
        <f t="shared" si="68"/>
        <v>0</v>
      </c>
      <c r="I50" s="563">
        <f>+H50/H$23</f>
        <v>0</v>
      </c>
      <c r="J50" s="60">
        <f t="shared" si="68"/>
        <v>0</v>
      </c>
      <c r="K50" s="60"/>
      <c r="L50" s="60"/>
      <c r="M50" s="53" t="str">
        <f t="shared" si="69"/>
        <v/>
      </c>
      <c r="N50" s="53"/>
      <c r="O50" s="59">
        <f t="shared" si="70"/>
        <v>5156</v>
      </c>
      <c r="P50" s="60">
        <f t="shared" si="70"/>
        <v>27574703.109999999</v>
      </c>
      <c r="Q50" s="563">
        <f>+P50/P$23</f>
        <v>6.7992624232994764E-2</v>
      </c>
      <c r="R50" s="60">
        <f t="shared" si="70"/>
        <v>1491058.3199999998</v>
      </c>
      <c r="S50" s="60"/>
      <c r="T50" s="60"/>
      <c r="U50" s="53">
        <f t="shared" si="71"/>
        <v>5.407341337645321E-2</v>
      </c>
      <c r="V50" s="53"/>
      <c r="W50" s="59">
        <f t="shared" si="72"/>
        <v>9898</v>
      </c>
      <c r="X50" s="60">
        <f t="shared" si="72"/>
        <v>65386813.45000001</v>
      </c>
      <c r="Y50" s="563">
        <f>+X50/X$23</f>
        <v>0.14089650476311016</v>
      </c>
      <c r="Z50" s="60">
        <f t="shared" si="72"/>
        <v>2907960.98</v>
      </c>
      <c r="AA50" s="60"/>
      <c r="AB50" s="60"/>
      <c r="AC50" s="53">
        <f t="shared" si="73"/>
        <v>4.4473202264607367E-2</v>
      </c>
      <c r="AD50" s="53"/>
      <c r="AE50" s="59">
        <f t="shared" si="74"/>
        <v>8532</v>
      </c>
      <c r="AF50" s="60">
        <f t="shared" si="74"/>
        <v>59949848.350000009</v>
      </c>
      <c r="AG50" s="563">
        <f>+AF50/AF$23</f>
        <v>0.14031977210480409</v>
      </c>
      <c r="AH50" s="60">
        <f t="shared" si="74"/>
        <v>2403033.9299999997</v>
      </c>
      <c r="AI50" s="60"/>
      <c r="AJ50" s="60"/>
      <c r="AK50" s="53">
        <f t="shared" si="75"/>
        <v>4.0084070204324369E-2</v>
      </c>
      <c r="AL50" s="53"/>
      <c r="AN50" s="475"/>
      <c r="AO50" s="351"/>
      <c r="AP50" s="214"/>
      <c r="AQ50" s="214"/>
      <c r="AR50" s="351"/>
      <c r="AS50" s="214"/>
      <c r="AT50" s="214"/>
      <c r="AU50" s="214"/>
      <c r="AV50" s="214"/>
      <c r="AW50" s="214"/>
      <c r="AX50" s="214"/>
      <c r="AY50" s="476"/>
    </row>
    <row r="51" spans="1:51" s="34" customFormat="1" ht="14.85" customHeight="1" x14ac:dyDescent="0.3">
      <c r="A51" s="382" t="s">
        <v>31</v>
      </c>
      <c r="B51" s="486"/>
      <c r="C51" s="470"/>
      <c r="D51" s="470"/>
      <c r="E51" s="366" t="s">
        <v>458</v>
      </c>
      <c r="F51" s="486"/>
      <c r="G51" s="387">
        <f t="shared" si="68"/>
        <v>11994</v>
      </c>
      <c r="H51" s="388">
        <f t="shared" si="68"/>
        <v>3737905.19</v>
      </c>
      <c r="I51" s="564">
        <f>+H51/H$23</f>
        <v>1.126500407532045E-2</v>
      </c>
      <c r="J51" s="388">
        <f t="shared" si="68"/>
        <v>346242.31</v>
      </c>
      <c r="K51" s="388"/>
      <c r="L51" s="388"/>
      <c r="M51" s="389">
        <f t="shared" si="69"/>
        <v>9.2630040731450439E-2</v>
      </c>
      <c r="N51" s="389"/>
      <c r="O51" s="387">
        <f t="shared" si="70"/>
        <v>82038</v>
      </c>
      <c r="P51" s="388">
        <f t="shared" si="70"/>
        <v>19401738.279999997</v>
      </c>
      <c r="Q51" s="564">
        <f>+P51/P$23</f>
        <v>4.7840047273638622E-2</v>
      </c>
      <c r="R51" s="388">
        <f t="shared" si="70"/>
        <v>4040887.6</v>
      </c>
      <c r="S51" s="388"/>
      <c r="T51" s="388"/>
      <c r="U51" s="389">
        <f t="shared" si="71"/>
        <v>0.20827451343189651</v>
      </c>
      <c r="V51" s="389"/>
      <c r="W51" s="387">
        <f t="shared" si="72"/>
        <v>176173</v>
      </c>
      <c r="X51" s="388">
        <f t="shared" si="72"/>
        <v>46078437.93</v>
      </c>
      <c r="Y51" s="564">
        <f>+X51/X$23</f>
        <v>9.9290522151617724E-2</v>
      </c>
      <c r="Z51" s="388">
        <f t="shared" si="72"/>
        <v>5127989.84</v>
      </c>
      <c r="AA51" s="388"/>
      <c r="AB51" s="388"/>
      <c r="AC51" s="389">
        <f t="shared" si="73"/>
        <v>0.1112882743071755</v>
      </c>
      <c r="AD51" s="389"/>
      <c r="AE51" s="387">
        <f t="shared" si="74"/>
        <v>177788</v>
      </c>
      <c r="AF51" s="388">
        <f t="shared" si="74"/>
        <v>45024591.119999997</v>
      </c>
      <c r="AG51" s="564">
        <f>+AF51/AF$23</f>
        <v>0.10538542696864694</v>
      </c>
      <c r="AH51" s="388">
        <f t="shared" si="74"/>
        <v>4449542.08</v>
      </c>
      <c r="AI51" s="388"/>
      <c r="AJ51" s="388"/>
      <c r="AK51" s="389">
        <f t="shared" si="75"/>
        <v>9.8824708216472976E-2</v>
      </c>
      <c r="AL51" s="389"/>
      <c r="AN51" s="475"/>
      <c r="AO51" s="351"/>
      <c r="AP51" s="214"/>
      <c r="AQ51" s="214"/>
      <c r="AR51" s="351"/>
      <c r="AS51" s="214"/>
      <c r="AT51" s="214"/>
      <c r="AU51" s="214"/>
      <c r="AV51" s="214"/>
      <c r="AW51" s="214"/>
      <c r="AX51" s="214"/>
      <c r="AY51" s="476"/>
    </row>
    <row r="52" spans="1:51" s="34" customFormat="1" ht="14.85" customHeight="1" x14ac:dyDescent="0.3">
      <c r="A52" s="382" t="s">
        <v>31</v>
      </c>
      <c r="B52" s="484" t="s">
        <v>45</v>
      </c>
      <c r="C52" s="468"/>
      <c r="D52" s="468"/>
      <c r="E52" s="376" t="s">
        <v>432</v>
      </c>
      <c r="F52" s="484" t="s">
        <v>45</v>
      </c>
      <c r="G52" s="385">
        <f t="shared" ref="G52:J55" si="76">SUMIF($E$542:$E$663,$E52,G$542:G$663)</f>
        <v>11646</v>
      </c>
      <c r="H52" s="212">
        <f t="shared" si="76"/>
        <v>55300817.940000013</v>
      </c>
      <c r="I52" s="562">
        <f>+H52/H$24</f>
        <v>0.41302791365317376</v>
      </c>
      <c r="J52" s="212">
        <f t="shared" si="76"/>
        <v>53277426.86999999</v>
      </c>
      <c r="K52" s="212"/>
      <c r="L52" s="212"/>
      <c r="M52" s="386">
        <f t="shared" ref="M52:M55" si="77">IF(H52&gt;0,J52/H52,"")</f>
        <v>0.96341119091230532</v>
      </c>
      <c r="N52" s="386"/>
      <c r="O52" s="385">
        <f t="shared" ref="O52:R55" si="78">SUMIF($E$542:$E$663,$E52,O$542:O$663)</f>
        <v>10395</v>
      </c>
      <c r="P52" s="212">
        <f t="shared" si="78"/>
        <v>61439454.340000011</v>
      </c>
      <c r="Q52" s="562">
        <f>+P52/P$24</f>
        <v>0.38186748635694795</v>
      </c>
      <c r="R52" s="212">
        <f t="shared" si="78"/>
        <v>50733952.289999999</v>
      </c>
      <c r="S52" s="212"/>
      <c r="T52" s="212"/>
      <c r="U52" s="386">
        <f t="shared" ref="U52:U55" si="79">IF(P52&gt;0,R52/P52,"")</f>
        <v>0.82575525507181757</v>
      </c>
      <c r="V52" s="386"/>
      <c r="W52" s="385">
        <f t="shared" ref="W52:Z55" si="80">SUMIF($E$542:$E$663,$E52,W$542:W$663)</f>
        <v>9415</v>
      </c>
      <c r="X52" s="212">
        <f t="shared" si="80"/>
        <v>55360217.269999996</v>
      </c>
      <c r="Y52" s="562">
        <f>+X52/X$24</f>
        <v>0.30992386142414718</v>
      </c>
      <c r="Z52" s="212">
        <f t="shared" si="80"/>
        <v>45903285.689999998</v>
      </c>
      <c r="AA52" s="212"/>
      <c r="AB52" s="212"/>
      <c r="AC52" s="386">
        <f t="shared" ref="AC52:AC55" si="81">IF(X52&gt;0,Z52/X52,"")</f>
        <v>0.82917459420585116</v>
      </c>
      <c r="AD52" s="386"/>
      <c r="AE52" s="385">
        <f t="shared" ref="AE52:AH55" si="82">SUMIF($E$542:$E$663,$E52,AE$542:AE$663)</f>
        <v>7854</v>
      </c>
      <c r="AF52" s="212">
        <f t="shared" si="82"/>
        <v>53068476.520000003</v>
      </c>
      <c r="AG52" s="562">
        <f>+AF52/AF$24</f>
        <v>0.30357821017288478</v>
      </c>
      <c r="AH52" s="212">
        <f t="shared" si="82"/>
        <v>40476075.899999991</v>
      </c>
      <c r="AI52" s="212"/>
      <c r="AJ52" s="212"/>
      <c r="AK52" s="386">
        <f t="shared" ref="AK52:AK55" si="83">IF(AF52&gt;0,AH52/AF52,"")</f>
        <v>0.76271411116815657</v>
      </c>
      <c r="AL52" s="386"/>
      <c r="AN52" s="475"/>
      <c r="AO52" s="351"/>
      <c r="AP52" s="214"/>
      <c r="AQ52" s="214"/>
      <c r="AR52" s="351"/>
      <c r="AS52" s="214"/>
      <c r="AT52" s="214"/>
      <c r="AU52" s="214"/>
      <c r="AV52" s="214"/>
      <c r="AW52" s="214"/>
      <c r="AX52" s="214"/>
      <c r="AY52" s="476"/>
    </row>
    <row r="53" spans="1:51" s="34" customFormat="1" ht="14.85" customHeight="1" x14ac:dyDescent="0.3">
      <c r="A53" s="382" t="s">
        <v>31</v>
      </c>
      <c r="B53" s="485"/>
      <c r="C53" s="469"/>
      <c r="D53" s="469"/>
      <c r="E53" s="265" t="s">
        <v>433</v>
      </c>
      <c r="F53" s="485"/>
      <c r="G53" s="59">
        <f t="shared" si="76"/>
        <v>976019</v>
      </c>
      <c r="H53" s="60">
        <f t="shared" si="76"/>
        <v>78590418.250000015</v>
      </c>
      <c r="I53" s="563">
        <f>+H53/H$24</f>
        <v>0.58697208634682652</v>
      </c>
      <c r="J53" s="60">
        <f t="shared" si="76"/>
        <v>55761610.410000011</v>
      </c>
      <c r="K53" s="60"/>
      <c r="L53" s="60"/>
      <c r="M53" s="53">
        <f t="shared" si="77"/>
        <v>0.7095217413479028</v>
      </c>
      <c r="N53" s="53"/>
      <c r="O53" s="59">
        <f t="shared" si="78"/>
        <v>1047668</v>
      </c>
      <c r="P53" s="60">
        <f t="shared" si="78"/>
        <v>87361891.699999988</v>
      </c>
      <c r="Q53" s="563">
        <f>+P53/P$24</f>
        <v>0.54298441197495351</v>
      </c>
      <c r="R53" s="60">
        <f t="shared" si="78"/>
        <v>59584126.20000001</v>
      </c>
      <c r="S53" s="60"/>
      <c r="T53" s="60"/>
      <c r="U53" s="53">
        <f t="shared" si="79"/>
        <v>0.68203795774719955</v>
      </c>
      <c r="V53" s="53"/>
      <c r="W53" s="59">
        <f t="shared" si="80"/>
        <v>1074552</v>
      </c>
      <c r="X53" s="60">
        <f t="shared" si="80"/>
        <v>90321294.24000001</v>
      </c>
      <c r="Y53" s="563">
        <f>+X53/X$24</f>
        <v>0.50564693673730932</v>
      </c>
      <c r="Z53" s="60">
        <f t="shared" si="80"/>
        <v>61964528.130000018</v>
      </c>
      <c r="AA53" s="60"/>
      <c r="AB53" s="60"/>
      <c r="AC53" s="53">
        <f t="shared" si="81"/>
        <v>0.68604561805047948</v>
      </c>
      <c r="AD53" s="53"/>
      <c r="AE53" s="59">
        <f t="shared" si="82"/>
        <v>1137219</v>
      </c>
      <c r="AF53" s="60">
        <f t="shared" si="82"/>
        <v>88738819.670000002</v>
      </c>
      <c r="AG53" s="563">
        <f>+AF53/AF$24</f>
        <v>0.50763040160235939</v>
      </c>
      <c r="AH53" s="60">
        <f t="shared" si="82"/>
        <v>65300472.230000012</v>
      </c>
      <c r="AI53" s="60"/>
      <c r="AJ53" s="60"/>
      <c r="AK53" s="53">
        <f t="shared" si="83"/>
        <v>0.73587267075264229</v>
      </c>
      <c r="AL53" s="53"/>
      <c r="AN53" s="475"/>
      <c r="AO53" s="351"/>
      <c r="AP53" s="214"/>
      <c r="AQ53" s="214"/>
      <c r="AR53" s="351"/>
      <c r="AS53" s="214"/>
      <c r="AT53" s="214"/>
      <c r="AU53" s="214"/>
      <c r="AV53" s="214"/>
      <c r="AW53" s="214"/>
      <c r="AX53" s="214"/>
      <c r="AY53" s="476"/>
    </row>
    <row r="54" spans="1:51" s="34" customFormat="1" ht="14.85" customHeight="1" x14ac:dyDescent="0.3">
      <c r="A54" s="382" t="s">
        <v>31</v>
      </c>
      <c r="B54" s="485"/>
      <c r="C54" s="469"/>
      <c r="D54" s="469"/>
      <c r="E54" s="265" t="s">
        <v>448</v>
      </c>
      <c r="F54" s="485"/>
      <c r="G54" s="59">
        <f t="shared" si="76"/>
        <v>0</v>
      </c>
      <c r="H54" s="60">
        <f t="shared" si="76"/>
        <v>0</v>
      </c>
      <c r="I54" s="563">
        <f>+H54/H$24</f>
        <v>0</v>
      </c>
      <c r="J54" s="60">
        <f t="shared" si="76"/>
        <v>0</v>
      </c>
      <c r="K54" s="60"/>
      <c r="L54" s="60"/>
      <c r="M54" s="53" t="str">
        <f t="shared" si="77"/>
        <v/>
      </c>
      <c r="N54" s="53"/>
      <c r="O54" s="59">
        <f t="shared" si="78"/>
        <v>569</v>
      </c>
      <c r="P54" s="60">
        <f t="shared" si="78"/>
        <v>3330326.6</v>
      </c>
      <c r="Q54" s="563">
        <f>+P54/P$24</f>
        <v>2.0699133173481252E-2</v>
      </c>
      <c r="R54" s="60">
        <f t="shared" si="78"/>
        <v>319707.59999999998</v>
      </c>
      <c r="S54" s="60"/>
      <c r="T54" s="60"/>
      <c r="U54" s="53">
        <f t="shared" si="79"/>
        <v>9.5998872903336252E-2</v>
      </c>
      <c r="V54" s="53"/>
      <c r="W54" s="59">
        <f t="shared" si="80"/>
        <v>2173</v>
      </c>
      <c r="X54" s="60">
        <f t="shared" si="80"/>
        <v>12882833.240000002</v>
      </c>
      <c r="Y54" s="563">
        <f>+X54/X$24</f>
        <v>7.2122141507342349E-2</v>
      </c>
      <c r="Z54" s="60">
        <f t="shared" si="80"/>
        <v>854235.95</v>
      </c>
      <c r="AA54" s="60"/>
      <c r="AB54" s="60"/>
      <c r="AC54" s="53">
        <f t="shared" si="81"/>
        <v>6.630808100097707E-2</v>
      </c>
      <c r="AD54" s="53"/>
      <c r="AE54" s="59">
        <f t="shared" si="82"/>
        <v>1963</v>
      </c>
      <c r="AF54" s="60">
        <f t="shared" si="82"/>
        <v>11451141.359999999</v>
      </c>
      <c r="AG54" s="563">
        <f>+AF54/AF$24</f>
        <v>6.5506252043911001E-2</v>
      </c>
      <c r="AH54" s="60">
        <f t="shared" si="82"/>
        <v>952068.3</v>
      </c>
      <c r="AI54" s="60"/>
      <c r="AJ54" s="60"/>
      <c r="AK54" s="53">
        <f t="shared" si="83"/>
        <v>8.3141782121882751E-2</v>
      </c>
      <c r="AL54" s="53"/>
      <c r="AN54" s="475"/>
      <c r="AO54" s="351"/>
      <c r="AP54" s="214"/>
      <c r="AQ54" s="214"/>
      <c r="AR54" s="351"/>
      <c r="AS54" s="214"/>
      <c r="AT54" s="214"/>
      <c r="AU54" s="214"/>
      <c r="AV54" s="214"/>
      <c r="AW54" s="214"/>
      <c r="AX54" s="214"/>
      <c r="AY54" s="476"/>
    </row>
    <row r="55" spans="1:51" s="34" customFormat="1" ht="14.85" customHeight="1" x14ac:dyDescent="0.3">
      <c r="A55" s="382" t="s">
        <v>31</v>
      </c>
      <c r="B55" s="486"/>
      <c r="C55" s="470"/>
      <c r="D55" s="470"/>
      <c r="E55" s="366" t="s">
        <v>458</v>
      </c>
      <c r="F55" s="486"/>
      <c r="G55" s="387">
        <f t="shared" si="76"/>
        <v>0</v>
      </c>
      <c r="H55" s="388">
        <f t="shared" si="76"/>
        <v>0</v>
      </c>
      <c r="I55" s="564">
        <f>+H55/H$24</f>
        <v>0</v>
      </c>
      <c r="J55" s="388">
        <f t="shared" si="76"/>
        <v>0</v>
      </c>
      <c r="K55" s="388"/>
      <c r="L55" s="388"/>
      <c r="M55" s="389" t="str">
        <f t="shared" si="77"/>
        <v/>
      </c>
      <c r="N55" s="389"/>
      <c r="O55" s="387">
        <f t="shared" si="78"/>
        <v>15445</v>
      </c>
      <c r="P55" s="388">
        <f t="shared" si="78"/>
        <v>8760407.8200000003</v>
      </c>
      <c r="Q55" s="564">
        <f>+P55/P$24</f>
        <v>5.4448968494617486E-2</v>
      </c>
      <c r="R55" s="388">
        <f t="shared" si="78"/>
        <v>228564.12000000002</v>
      </c>
      <c r="S55" s="388"/>
      <c r="T55" s="388"/>
      <c r="U55" s="389">
        <f t="shared" si="79"/>
        <v>2.6090579878962759E-2</v>
      </c>
      <c r="V55" s="389"/>
      <c r="W55" s="387">
        <f t="shared" si="80"/>
        <v>40686</v>
      </c>
      <c r="X55" s="388">
        <f t="shared" si="80"/>
        <v>20060873.120000001</v>
      </c>
      <c r="Y55" s="564">
        <f>+X55/X$24</f>
        <v>0.11230706033120089</v>
      </c>
      <c r="Z55" s="388">
        <f t="shared" si="80"/>
        <v>789014.52000000014</v>
      </c>
      <c r="AA55" s="388"/>
      <c r="AB55" s="388"/>
      <c r="AC55" s="389">
        <f t="shared" si="81"/>
        <v>3.9331015917416862E-2</v>
      </c>
      <c r="AD55" s="389"/>
      <c r="AE55" s="387">
        <f t="shared" si="82"/>
        <v>40580</v>
      </c>
      <c r="AF55" s="388">
        <f t="shared" si="82"/>
        <v>21551462.310000002</v>
      </c>
      <c r="AG55" s="564">
        <f>+AF55/AF$24</f>
        <v>0.12328513618084518</v>
      </c>
      <c r="AH55" s="388">
        <f t="shared" si="82"/>
        <v>673096.52000000014</v>
      </c>
      <c r="AI55" s="388"/>
      <c r="AJ55" s="388"/>
      <c r="AK55" s="389">
        <f t="shared" si="83"/>
        <v>3.1232057960525465E-2</v>
      </c>
      <c r="AL55" s="389"/>
      <c r="AN55" s="475"/>
      <c r="AO55" s="351"/>
      <c r="AP55" s="214"/>
      <c r="AQ55" s="214"/>
      <c r="AR55" s="351"/>
      <c r="AS55" s="214"/>
      <c r="AT55" s="214"/>
      <c r="AU55" s="214"/>
      <c r="AV55" s="214"/>
      <c r="AW55" s="214"/>
      <c r="AX55" s="214"/>
      <c r="AY55" s="476"/>
    </row>
    <row r="56" spans="1:51" s="34" customFormat="1" ht="14.85" customHeight="1" x14ac:dyDescent="0.3">
      <c r="A56" s="382" t="s">
        <v>31</v>
      </c>
      <c r="B56" s="484" t="s">
        <v>48</v>
      </c>
      <c r="C56" s="468"/>
      <c r="D56" s="468"/>
      <c r="E56" s="376" t="s">
        <v>432</v>
      </c>
      <c r="F56" s="484" t="s">
        <v>498</v>
      </c>
      <c r="G56" s="385">
        <f>SUMIF($E$664:$E$668,$E56,G$664:G$668)</f>
        <v>119</v>
      </c>
      <c r="H56" s="212">
        <f t="shared" ref="H56:J59" si="84">SUMIF($E$664:$E$668,$E56,H$664:H$668)</f>
        <v>1258134.4400000002</v>
      </c>
      <c r="I56" s="562">
        <f>+H56/H$25</f>
        <v>0.23467590477153136</v>
      </c>
      <c r="J56" s="212">
        <f t="shared" si="84"/>
        <v>752555.59</v>
      </c>
      <c r="K56" s="212"/>
      <c r="L56" s="212"/>
      <c r="M56" s="386">
        <f>IF(H56&gt;0,J56/H56,"")</f>
        <v>0.59815196697103357</v>
      </c>
      <c r="N56" s="386"/>
      <c r="O56" s="385">
        <f>SUMIF($E$664:$E$668,$E56,O$664:O$668)</f>
        <v>141</v>
      </c>
      <c r="P56" s="212">
        <f t="shared" ref="P56:R59" si="85">SUMIF($E$664:$E$668,$E56,P$664:P$668)</f>
        <v>1964065.9900000002</v>
      </c>
      <c r="Q56" s="562">
        <f>+P56/P$25</f>
        <v>0.12030720743693295</v>
      </c>
      <c r="R56" s="212">
        <f t="shared" si="85"/>
        <v>1106787.03</v>
      </c>
      <c r="S56" s="212"/>
      <c r="T56" s="212"/>
      <c r="U56" s="386">
        <f>IF(P56&gt;0,R56/P56,"")</f>
        <v>0.56351825021928104</v>
      </c>
      <c r="V56" s="386"/>
      <c r="W56" s="385">
        <f>SUMIF($E$664:$E$668,$E56,W$664:W$668)</f>
        <v>160</v>
      </c>
      <c r="X56" s="212">
        <f t="shared" ref="X56:Z59" si="86">SUMIF($E$664:$E$668,$E56,X$664:X$668)</f>
        <v>2429818.38</v>
      </c>
      <c r="Y56" s="562">
        <f>+X56/X$25</f>
        <v>8.857753543505141E-2</v>
      </c>
      <c r="Z56" s="212">
        <f t="shared" si="86"/>
        <v>1150963.81</v>
      </c>
      <c r="AA56" s="212"/>
      <c r="AB56" s="212"/>
      <c r="AC56" s="386">
        <f>IF(X56&gt;0,Z56/X56,"")</f>
        <v>0.47368306185913372</v>
      </c>
      <c r="AD56" s="386"/>
      <c r="AE56" s="385">
        <f>SUMIF($E$664:$E$668,$E56,AE$664:AE$668)</f>
        <v>165</v>
      </c>
      <c r="AF56" s="212">
        <f t="shared" ref="AF56:AH59" si="87">SUMIF($E$664:$E$668,$E56,AF$664:AF$668)</f>
        <v>2016669.7200000002</v>
      </c>
      <c r="AG56" s="562">
        <f>+AF56/AF$25</f>
        <v>7.6171493585151406E-2</v>
      </c>
      <c r="AH56" s="212">
        <f t="shared" si="87"/>
        <v>1121617</v>
      </c>
      <c r="AI56" s="212"/>
      <c r="AJ56" s="212"/>
      <c r="AK56" s="386">
        <f>IF(AF56&gt;0,AH56/AF56,"")</f>
        <v>0.55617287693494988</v>
      </c>
      <c r="AL56" s="386"/>
      <c r="AN56" s="475"/>
      <c r="AO56" s="351"/>
      <c r="AP56" s="214"/>
      <c r="AQ56" s="214"/>
      <c r="AR56" s="351"/>
      <c r="AS56" s="214"/>
      <c r="AT56" s="214"/>
      <c r="AU56" s="214"/>
      <c r="AV56" s="214"/>
      <c r="AW56" s="214"/>
      <c r="AX56" s="214"/>
      <c r="AY56" s="476"/>
    </row>
    <row r="57" spans="1:51" s="34" customFormat="1" ht="14.85" customHeight="1" x14ac:dyDescent="0.3">
      <c r="A57" s="382" t="s">
        <v>31</v>
      </c>
      <c r="B57" s="485"/>
      <c r="C57" s="469"/>
      <c r="D57" s="469"/>
      <c r="E57" s="265" t="s">
        <v>433</v>
      </c>
      <c r="F57" s="485"/>
      <c r="G57" s="59">
        <f t="shared" ref="G57:G59" si="88">SUMIF($E$664:$E$668,$E57,G$664:G$668)</f>
        <v>37014</v>
      </c>
      <c r="H57" s="60">
        <f t="shared" si="84"/>
        <v>4103022.86</v>
      </c>
      <c r="I57" s="563">
        <f>+H57/H$25</f>
        <v>0.76532409522846867</v>
      </c>
      <c r="J57" s="60">
        <f t="shared" si="84"/>
        <v>2391935.56</v>
      </c>
      <c r="K57" s="60"/>
      <c r="L57" s="60"/>
      <c r="M57" s="53">
        <f>IF(H57&gt;0,J57/H57,"")</f>
        <v>0.58296910390599188</v>
      </c>
      <c r="N57" s="53"/>
      <c r="O57" s="59">
        <f t="shared" ref="O57:O59" si="89">SUMIF($E$664:$E$668,$E57,O$664:O$668)</f>
        <v>34556</v>
      </c>
      <c r="P57" s="60">
        <f t="shared" si="85"/>
        <v>4268460.2699999996</v>
      </c>
      <c r="Q57" s="563">
        <f>+P57/P$25</f>
        <v>0.26146093754171501</v>
      </c>
      <c r="R57" s="60">
        <f t="shared" si="85"/>
        <v>2105765.5</v>
      </c>
      <c r="S57" s="60"/>
      <c r="T57" s="60"/>
      <c r="U57" s="53">
        <f>IF(P57&gt;0,R57/P57,"")</f>
        <v>0.49333140448792329</v>
      </c>
      <c r="V57" s="53"/>
      <c r="W57" s="59">
        <f t="shared" ref="W57:W59" si="90">SUMIF($E$664:$E$668,$E57,W$664:W$668)</f>
        <v>39672</v>
      </c>
      <c r="X57" s="60">
        <f t="shared" si="86"/>
        <v>4600491.08</v>
      </c>
      <c r="Y57" s="563">
        <f>+X57/X$25</f>
        <v>0.16770807440239133</v>
      </c>
      <c r="Z57" s="60">
        <f t="shared" si="86"/>
        <v>2585857.94</v>
      </c>
      <c r="AA57" s="60"/>
      <c r="AB57" s="60"/>
      <c r="AC57" s="53">
        <f>IF(X57&gt;0,Z57/X57,"")</f>
        <v>0.56208302440616842</v>
      </c>
      <c r="AD57" s="53"/>
      <c r="AE57" s="59">
        <f t="shared" ref="AE57:AE59" si="91">SUMIF($E$664:$E$668,$E57,AE$664:AE$668)</f>
        <v>48538</v>
      </c>
      <c r="AF57" s="60">
        <f t="shared" si="87"/>
        <v>4759937.42</v>
      </c>
      <c r="AG57" s="563">
        <f>+AF57/AF$25</f>
        <v>0.17978726960468872</v>
      </c>
      <c r="AH57" s="60">
        <f t="shared" si="87"/>
        <v>2670703.2000000002</v>
      </c>
      <c r="AI57" s="60"/>
      <c r="AJ57" s="60"/>
      <c r="AK57" s="53">
        <f>IF(AF57&gt;0,AH57/AF57,"")</f>
        <v>0.56107947738523001</v>
      </c>
      <c r="AL57" s="53"/>
      <c r="AN57" s="475"/>
      <c r="AO57" s="351"/>
      <c r="AP57" s="214"/>
      <c r="AQ57" s="214"/>
      <c r="AR57" s="351"/>
      <c r="AS57" s="214"/>
      <c r="AT57" s="214"/>
      <c r="AU57" s="214"/>
      <c r="AV57" s="214"/>
      <c r="AW57" s="214"/>
      <c r="AX57" s="214"/>
      <c r="AY57" s="476"/>
    </row>
    <row r="58" spans="1:51" s="34" customFormat="1" ht="14.85" customHeight="1" x14ac:dyDescent="0.3">
      <c r="A58" s="382" t="s">
        <v>31</v>
      </c>
      <c r="B58" s="485"/>
      <c r="C58" s="469"/>
      <c r="D58" s="469"/>
      <c r="E58" s="265" t="s">
        <v>448</v>
      </c>
      <c r="F58" s="485"/>
      <c r="G58" s="59">
        <f t="shared" si="88"/>
        <v>0</v>
      </c>
      <c r="H58" s="60">
        <f t="shared" si="84"/>
        <v>0</v>
      </c>
      <c r="I58" s="563">
        <f>+H58/H$25</f>
        <v>0</v>
      </c>
      <c r="J58" s="60">
        <f t="shared" si="84"/>
        <v>0</v>
      </c>
      <c r="K58" s="60"/>
      <c r="L58" s="60"/>
      <c r="M58" s="53" t="str">
        <f>IF(H58&gt;0,J58/H58,"")</f>
        <v/>
      </c>
      <c r="N58" s="53"/>
      <c r="O58" s="59">
        <f t="shared" si="89"/>
        <v>204</v>
      </c>
      <c r="P58" s="60">
        <f t="shared" si="85"/>
        <v>1943266.01</v>
      </c>
      <c r="Q58" s="563">
        <f>+P58/P$25</f>
        <v>0.11903312218659771</v>
      </c>
      <c r="R58" s="60">
        <f t="shared" si="85"/>
        <v>2140.1799999999998</v>
      </c>
      <c r="S58" s="60"/>
      <c r="T58" s="60"/>
      <c r="U58" s="53">
        <f>IF(P58&gt;0,R58/P58,"")</f>
        <v>1.1013314641365028E-3</v>
      </c>
      <c r="V58" s="53"/>
      <c r="W58" s="59">
        <f t="shared" si="90"/>
        <v>389</v>
      </c>
      <c r="X58" s="60">
        <f t="shared" si="86"/>
        <v>4214721.07</v>
      </c>
      <c r="Y58" s="563">
        <f>+X58/X$25</f>
        <v>0.15364506582042681</v>
      </c>
      <c r="Z58" s="60">
        <f t="shared" si="86"/>
        <v>8418.5400000000009</v>
      </c>
      <c r="AA58" s="60"/>
      <c r="AB58" s="60"/>
      <c r="AC58" s="53">
        <f>IF(X58&gt;0,Z58/X58,"")</f>
        <v>1.9974133187418736E-3</v>
      </c>
      <c r="AD58" s="53"/>
      <c r="AE58" s="59">
        <f t="shared" si="91"/>
        <v>402</v>
      </c>
      <c r="AF58" s="60">
        <f t="shared" si="87"/>
        <v>3809606.84</v>
      </c>
      <c r="AG58" s="563">
        <f>+AF58/AF$25</f>
        <v>0.14389239849101759</v>
      </c>
      <c r="AH58" s="60">
        <f t="shared" si="87"/>
        <v>8610.19</v>
      </c>
      <c r="AI58" s="60"/>
      <c r="AJ58" s="60"/>
      <c r="AK58" s="53">
        <f>IF(AF58&gt;0,AH58/AF58,"")</f>
        <v>2.2601256144321709E-3</v>
      </c>
      <c r="AL58" s="53"/>
      <c r="AN58" s="475"/>
      <c r="AO58" s="351"/>
      <c r="AP58" s="214"/>
      <c r="AQ58" s="214"/>
      <c r="AR58" s="351"/>
      <c r="AS58" s="214"/>
      <c r="AT58" s="214"/>
      <c r="AU58" s="214"/>
      <c r="AV58" s="214"/>
      <c r="AW58" s="214"/>
      <c r="AX58" s="214"/>
      <c r="AY58" s="476"/>
    </row>
    <row r="59" spans="1:51" s="34" customFormat="1" ht="14.85" customHeight="1" x14ac:dyDescent="0.3">
      <c r="A59" s="382" t="s">
        <v>31</v>
      </c>
      <c r="B59" s="486"/>
      <c r="C59" s="470"/>
      <c r="D59" s="470"/>
      <c r="E59" s="366" t="s">
        <v>458</v>
      </c>
      <c r="F59" s="486"/>
      <c r="G59" s="387">
        <f t="shared" si="88"/>
        <v>0</v>
      </c>
      <c r="H59" s="388">
        <f t="shared" si="84"/>
        <v>0</v>
      </c>
      <c r="I59" s="564">
        <f>+H59/H$25</f>
        <v>0</v>
      </c>
      <c r="J59" s="388">
        <f t="shared" si="84"/>
        <v>0</v>
      </c>
      <c r="K59" s="388"/>
      <c r="L59" s="388"/>
      <c r="M59" s="389" t="str">
        <f>IF(H59&gt;0,J59/H59,"")</f>
        <v/>
      </c>
      <c r="N59" s="389"/>
      <c r="O59" s="387">
        <f t="shared" si="89"/>
        <v>23594</v>
      </c>
      <c r="P59" s="388">
        <f t="shared" si="85"/>
        <v>8149630.2199999997</v>
      </c>
      <c r="Q59" s="564">
        <f>+P59/P$25</f>
        <v>0.49919873283475436</v>
      </c>
      <c r="R59" s="388">
        <f t="shared" si="85"/>
        <v>141702.10999999999</v>
      </c>
      <c r="S59" s="388"/>
      <c r="T59" s="388"/>
      <c r="U59" s="389">
        <f>IF(P59&gt;0,R59/P59,"")</f>
        <v>1.7387550867307939E-2</v>
      </c>
      <c r="V59" s="389"/>
      <c r="W59" s="387">
        <f t="shared" si="90"/>
        <v>47378</v>
      </c>
      <c r="X59" s="388">
        <f t="shared" si="86"/>
        <v>16186511.43</v>
      </c>
      <c r="Y59" s="564">
        <f>+X59/X$25</f>
        <v>0.59006932434213044</v>
      </c>
      <c r="Z59" s="388">
        <f t="shared" si="86"/>
        <v>196543.46</v>
      </c>
      <c r="AA59" s="388"/>
      <c r="AB59" s="388"/>
      <c r="AC59" s="389">
        <f>IF(X59&gt;0,Z59/X59,"")</f>
        <v>1.2142422463911978E-2</v>
      </c>
      <c r="AD59" s="389"/>
      <c r="AE59" s="387">
        <f t="shared" si="91"/>
        <v>48586</v>
      </c>
      <c r="AF59" s="388">
        <f t="shared" si="87"/>
        <v>15889172.35</v>
      </c>
      <c r="AG59" s="564">
        <f>+AF59/AF$25</f>
        <v>0.60014883831914234</v>
      </c>
      <c r="AH59" s="388">
        <f t="shared" si="87"/>
        <v>205520.73</v>
      </c>
      <c r="AI59" s="388"/>
      <c r="AJ59" s="388"/>
      <c r="AK59" s="389">
        <f>IF(AF59&gt;0,AH59/AF59,"")</f>
        <v>1.2934640362183497E-2</v>
      </c>
      <c r="AL59" s="389"/>
      <c r="AN59" s="475"/>
      <c r="AO59" s="351"/>
      <c r="AP59" s="214"/>
      <c r="AQ59" s="214"/>
      <c r="AR59" s="351"/>
      <c r="AS59" s="214"/>
      <c r="AT59" s="214"/>
      <c r="AU59" s="214"/>
      <c r="AV59" s="214"/>
      <c r="AW59" s="214"/>
      <c r="AX59" s="214"/>
      <c r="AY59" s="476"/>
    </row>
    <row r="60" spans="1:51" s="34" customFormat="1" ht="14.85" customHeight="1" x14ac:dyDescent="0.3">
      <c r="A60" s="382" t="s">
        <v>31</v>
      </c>
      <c r="B60" s="484" t="s">
        <v>58</v>
      </c>
      <c r="C60" s="468"/>
      <c r="D60" s="468"/>
      <c r="E60" s="376" t="s">
        <v>432</v>
      </c>
      <c r="F60" s="484" t="s">
        <v>59</v>
      </c>
      <c r="G60" s="385">
        <f>SUMIF($E$669:$E$705,$E60,G$669:G$705)</f>
        <v>466</v>
      </c>
      <c r="H60" s="212">
        <f t="shared" ref="H60:J63" si="92">SUMIF($E$669:$E$705,$E60,H$669:H$705)</f>
        <v>10985173.01</v>
      </c>
      <c r="I60" s="562">
        <f>+H60/H$26</f>
        <v>0.95322421602946805</v>
      </c>
      <c r="J60" s="212">
        <f t="shared" si="92"/>
        <v>6209601.8299999991</v>
      </c>
      <c r="K60" s="212"/>
      <c r="L60" s="212"/>
      <c r="M60" s="386">
        <f t="shared" ref="M60:M63" si="93">IF(H60&gt;0,J60/H60,"")</f>
        <v>0.56527119093593581</v>
      </c>
      <c r="N60" s="386"/>
      <c r="O60" s="385">
        <f>SUMIF($E$669:$E$705,$E60,O$669:O$705)</f>
        <v>509</v>
      </c>
      <c r="P60" s="212">
        <f t="shared" ref="P60:R63" si="94">SUMIF($E$669:$E$705,$E60,P$669:P$705)</f>
        <v>12545252.42</v>
      </c>
      <c r="Q60" s="562">
        <f>+P60/P$26</f>
        <v>0.95691319910904282</v>
      </c>
      <c r="R60" s="212">
        <f t="shared" si="94"/>
        <v>6896056.040000001</v>
      </c>
      <c r="S60" s="212"/>
      <c r="T60" s="212"/>
      <c r="U60" s="386">
        <f t="shared" ref="U60:U63" si="95">IF(P60&gt;0,R60/P60,"")</f>
        <v>0.5496944827515875</v>
      </c>
      <c r="V60" s="386"/>
      <c r="W60" s="385">
        <f>SUMIF($E$669:$E$705,$E60,W$669:W$705)</f>
        <v>438</v>
      </c>
      <c r="X60" s="212">
        <f t="shared" ref="X60:Z63" si="96">SUMIF($E$669:$E$705,$E60,X$669:X$705)</f>
        <v>9452220.8499999996</v>
      </c>
      <c r="Y60" s="562">
        <f>+X60/X$26</f>
        <v>0.95837061452738337</v>
      </c>
      <c r="Z60" s="212">
        <f t="shared" si="96"/>
        <v>4949197.5600000015</v>
      </c>
      <c r="AA60" s="212"/>
      <c r="AB60" s="212"/>
      <c r="AC60" s="386">
        <f t="shared" ref="AC60:AC63" si="97">IF(X60&gt;0,Z60/X60,"")</f>
        <v>0.52360155761701244</v>
      </c>
      <c r="AD60" s="386"/>
      <c r="AE60" s="385">
        <f>SUMIF($E$669:$E$705,$E60,AE$669:AE$705)</f>
        <v>383</v>
      </c>
      <c r="AF60" s="212">
        <f t="shared" ref="AF60:AH63" si="98">SUMIF($E$669:$E$705,$E60,AF$669:AF$705)</f>
        <v>9050073.2200000007</v>
      </c>
      <c r="AG60" s="562">
        <f>+AF60/AF$26</f>
        <v>0.98897244974311616</v>
      </c>
      <c r="AH60" s="212">
        <f t="shared" si="98"/>
        <v>5681275.1199999982</v>
      </c>
      <c r="AI60" s="212"/>
      <c r="AJ60" s="212"/>
      <c r="AK60" s="386">
        <f t="shared" ref="AK60:AK63" si="99">IF(AF60&gt;0,AH60/AF60,"")</f>
        <v>0.62776012766888944</v>
      </c>
      <c r="AL60" s="386"/>
      <c r="AN60" s="475"/>
      <c r="AO60" s="351"/>
      <c r="AP60" s="214"/>
      <c r="AQ60" s="214"/>
      <c r="AR60" s="351"/>
      <c r="AS60" s="214"/>
      <c r="AT60" s="214"/>
      <c r="AU60" s="214"/>
      <c r="AV60" s="214"/>
      <c r="AW60" s="214"/>
      <c r="AX60" s="214"/>
      <c r="AY60" s="476"/>
    </row>
    <row r="61" spans="1:51" s="34" customFormat="1" ht="14.85" customHeight="1" x14ac:dyDescent="0.3">
      <c r="A61" s="382" t="s">
        <v>31</v>
      </c>
      <c r="B61" s="485"/>
      <c r="C61" s="469"/>
      <c r="D61" s="469"/>
      <c r="E61" s="265" t="s">
        <v>433</v>
      </c>
      <c r="F61" s="485"/>
      <c r="G61" s="59">
        <f t="shared" ref="G61:G63" si="100">SUMIF($E$669:$E$705,$E61,G$669:G$705)</f>
        <v>1782</v>
      </c>
      <c r="H61" s="60">
        <f t="shared" si="92"/>
        <v>539054.79</v>
      </c>
      <c r="I61" s="563">
        <f>+H61/H$26</f>
        <v>4.6775783970532073E-2</v>
      </c>
      <c r="J61" s="60">
        <f t="shared" si="92"/>
        <v>331486.21000000002</v>
      </c>
      <c r="K61" s="60"/>
      <c r="L61" s="60"/>
      <c r="M61" s="53">
        <f t="shared" si="93"/>
        <v>0.61493973553226378</v>
      </c>
      <c r="N61" s="53"/>
      <c r="O61" s="59">
        <f t="shared" ref="O61:O63" si="101">SUMIF($E$669:$E$705,$E61,O$669:O$705)</f>
        <v>2196</v>
      </c>
      <c r="P61" s="60">
        <f t="shared" si="94"/>
        <v>564873.38</v>
      </c>
      <c r="Q61" s="563">
        <f>+P61/P$26</f>
        <v>4.3086800890957122E-2</v>
      </c>
      <c r="R61" s="60">
        <f t="shared" si="94"/>
        <v>108122.76000000001</v>
      </c>
      <c r="S61" s="60"/>
      <c r="T61" s="60"/>
      <c r="U61" s="53">
        <f t="shared" si="95"/>
        <v>0.19141061311828858</v>
      </c>
      <c r="V61" s="53"/>
      <c r="W61" s="59">
        <f t="shared" ref="W61:W63" si="102">SUMIF($E$669:$E$705,$E61,W$669:W$705)</f>
        <v>2273</v>
      </c>
      <c r="X61" s="60">
        <f t="shared" si="96"/>
        <v>410582.44</v>
      </c>
      <c r="Y61" s="563">
        <f>+X61/X$26</f>
        <v>4.1629385472616472E-2</v>
      </c>
      <c r="Z61" s="60">
        <f t="shared" si="96"/>
        <v>124755.82</v>
      </c>
      <c r="AA61" s="60"/>
      <c r="AB61" s="60"/>
      <c r="AC61" s="53">
        <f t="shared" si="97"/>
        <v>0.30385084174569182</v>
      </c>
      <c r="AD61" s="53"/>
      <c r="AE61" s="59">
        <f t="shared" ref="AE61:AE63" si="103">SUMIF($E$669:$E$705,$E61,AE$669:AE$705)</f>
        <v>861</v>
      </c>
      <c r="AF61" s="60">
        <f t="shared" si="98"/>
        <v>100912.95999999999</v>
      </c>
      <c r="AG61" s="563">
        <f>+AF61/AF$26</f>
        <v>1.1027550256883897E-2</v>
      </c>
      <c r="AH61" s="60">
        <f t="shared" si="98"/>
        <v>37569.050000000003</v>
      </c>
      <c r="AI61" s="60"/>
      <c r="AJ61" s="60"/>
      <c r="AK61" s="53">
        <f t="shared" si="99"/>
        <v>0.37229162636791158</v>
      </c>
      <c r="AL61" s="53"/>
      <c r="AN61" s="475"/>
      <c r="AO61" s="351"/>
      <c r="AP61" s="214"/>
      <c r="AQ61" s="214"/>
      <c r="AR61" s="351"/>
      <c r="AS61" s="214"/>
      <c r="AT61" s="214"/>
      <c r="AU61" s="214"/>
      <c r="AV61" s="214"/>
      <c r="AW61" s="214"/>
      <c r="AX61" s="214"/>
      <c r="AY61" s="476"/>
    </row>
    <row r="62" spans="1:51" s="34" customFormat="1" ht="14.85" customHeight="1" x14ac:dyDescent="0.3">
      <c r="A62" s="382" t="s">
        <v>31</v>
      </c>
      <c r="B62" s="485"/>
      <c r="C62" s="469"/>
      <c r="D62" s="469"/>
      <c r="E62" s="265" t="s">
        <v>448</v>
      </c>
      <c r="F62" s="485"/>
      <c r="G62" s="59">
        <f t="shared" si="100"/>
        <v>0</v>
      </c>
      <c r="H62" s="60">
        <f t="shared" si="92"/>
        <v>0</v>
      </c>
      <c r="I62" s="563">
        <f>+H62/H$26</f>
        <v>0</v>
      </c>
      <c r="J62" s="60">
        <f t="shared" si="92"/>
        <v>0</v>
      </c>
      <c r="K62" s="60"/>
      <c r="L62" s="60"/>
      <c r="M62" s="53" t="str">
        <f t="shared" si="93"/>
        <v/>
      </c>
      <c r="N62" s="53"/>
      <c r="O62" s="59">
        <f t="shared" si="101"/>
        <v>0</v>
      </c>
      <c r="P62" s="60">
        <f t="shared" si="94"/>
        <v>0</v>
      </c>
      <c r="Q62" s="563">
        <f>+P62/P$26</f>
        <v>0</v>
      </c>
      <c r="R62" s="60">
        <f t="shared" si="94"/>
        <v>0</v>
      </c>
      <c r="S62" s="60"/>
      <c r="T62" s="60"/>
      <c r="U62" s="53" t="str">
        <f t="shared" si="95"/>
        <v/>
      </c>
      <c r="V62" s="53"/>
      <c r="W62" s="59">
        <f t="shared" si="102"/>
        <v>0</v>
      </c>
      <c r="X62" s="60">
        <f t="shared" si="96"/>
        <v>0</v>
      </c>
      <c r="Y62" s="563">
        <f>+X62/X$26</f>
        <v>0</v>
      </c>
      <c r="Z62" s="60">
        <f t="shared" si="96"/>
        <v>0</v>
      </c>
      <c r="AA62" s="60"/>
      <c r="AB62" s="60"/>
      <c r="AC62" s="53" t="str">
        <f t="shared" si="97"/>
        <v/>
      </c>
      <c r="AD62" s="53"/>
      <c r="AE62" s="59">
        <f t="shared" si="103"/>
        <v>0</v>
      </c>
      <c r="AF62" s="60">
        <f t="shared" si="98"/>
        <v>0</v>
      </c>
      <c r="AG62" s="563">
        <f>+AF62/AF$26</f>
        <v>0</v>
      </c>
      <c r="AH62" s="60">
        <f t="shared" si="98"/>
        <v>0</v>
      </c>
      <c r="AI62" s="60"/>
      <c r="AJ62" s="60"/>
      <c r="AK62" s="53" t="str">
        <f t="shared" si="99"/>
        <v/>
      </c>
      <c r="AL62" s="53"/>
      <c r="AN62" s="475"/>
      <c r="AO62" s="351"/>
      <c r="AP62" s="214"/>
      <c r="AQ62" s="214"/>
      <c r="AR62" s="351"/>
      <c r="AS62" s="214"/>
      <c r="AT62" s="214"/>
      <c r="AU62" s="214"/>
      <c r="AV62" s="214"/>
      <c r="AW62" s="214"/>
      <c r="AX62" s="214"/>
      <c r="AY62" s="476"/>
    </row>
    <row r="63" spans="1:51" s="34" customFormat="1" ht="14.85" customHeight="1" x14ac:dyDescent="0.3">
      <c r="A63" s="382" t="s">
        <v>31</v>
      </c>
      <c r="B63" s="486"/>
      <c r="C63" s="470"/>
      <c r="D63" s="470"/>
      <c r="E63" s="366" t="s">
        <v>458</v>
      </c>
      <c r="F63" s="486"/>
      <c r="G63" s="387">
        <f t="shared" si="100"/>
        <v>0</v>
      </c>
      <c r="H63" s="388">
        <f t="shared" si="92"/>
        <v>0</v>
      </c>
      <c r="I63" s="564">
        <f>+H63/H$26</f>
        <v>0</v>
      </c>
      <c r="J63" s="388">
        <f t="shared" si="92"/>
        <v>0</v>
      </c>
      <c r="K63" s="388"/>
      <c r="L63" s="388"/>
      <c r="M63" s="389" t="str">
        <f t="shared" si="93"/>
        <v/>
      </c>
      <c r="N63" s="389"/>
      <c r="O63" s="387">
        <f t="shared" si="101"/>
        <v>0</v>
      </c>
      <c r="P63" s="388">
        <f t="shared" si="94"/>
        <v>0</v>
      </c>
      <c r="Q63" s="564">
        <f>+P63/P$26</f>
        <v>0</v>
      </c>
      <c r="R63" s="388">
        <f t="shared" si="94"/>
        <v>0</v>
      </c>
      <c r="S63" s="388"/>
      <c r="T63" s="388"/>
      <c r="U63" s="389" t="str">
        <f t="shared" si="95"/>
        <v/>
      </c>
      <c r="V63" s="389"/>
      <c r="W63" s="387">
        <f t="shared" si="102"/>
        <v>0</v>
      </c>
      <c r="X63" s="388">
        <f t="shared" si="96"/>
        <v>0</v>
      </c>
      <c r="Y63" s="564">
        <f>+X63/X$26</f>
        <v>0</v>
      </c>
      <c r="Z63" s="388">
        <f t="shared" si="96"/>
        <v>0</v>
      </c>
      <c r="AA63" s="388"/>
      <c r="AB63" s="388"/>
      <c r="AC63" s="389" t="str">
        <f t="shared" si="97"/>
        <v/>
      </c>
      <c r="AD63" s="389"/>
      <c r="AE63" s="387">
        <f t="shared" si="103"/>
        <v>0</v>
      </c>
      <c r="AF63" s="388">
        <f t="shared" si="98"/>
        <v>0</v>
      </c>
      <c r="AG63" s="564">
        <f>+AF63/AF$26</f>
        <v>0</v>
      </c>
      <c r="AH63" s="388">
        <f t="shared" si="98"/>
        <v>0</v>
      </c>
      <c r="AI63" s="388"/>
      <c r="AJ63" s="388"/>
      <c r="AK63" s="389" t="str">
        <f t="shared" si="99"/>
        <v/>
      </c>
      <c r="AL63" s="389"/>
      <c r="AN63" s="475"/>
      <c r="AO63" s="351"/>
      <c r="AP63" s="214"/>
      <c r="AQ63" s="214"/>
      <c r="AR63" s="351"/>
      <c r="AS63" s="214"/>
      <c r="AT63" s="214"/>
      <c r="AU63" s="214"/>
      <c r="AV63" s="214"/>
      <c r="AW63" s="214"/>
      <c r="AX63" s="214"/>
      <c r="AY63" s="476"/>
    </row>
    <row r="64" spans="1:51" s="34" customFormat="1" ht="14.85" customHeight="1" x14ac:dyDescent="0.3">
      <c r="A64" s="382" t="s">
        <v>31</v>
      </c>
      <c r="B64" s="484" t="s">
        <v>496</v>
      </c>
      <c r="C64" s="468"/>
      <c r="D64" s="468"/>
      <c r="E64" s="376" t="s">
        <v>432</v>
      </c>
      <c r="F64" s="484" t="s">
        <v>497</v>
      </c>
      <c r="G64" s="385">
        <f>SUMIF($E$706:$E$852,$E64,G$706:G$852)</f>
        <v>14886</v>
      </c>
      <c r="H64" s="212">
        <f t="shared" ref="H64:J67" si="104">SUMIF($E$706:$E$852,$E64,H$706:H$852)</f>
        <v>70159610.62999998</v>
      </c>
      <c r="I64" s="562">
        <f>+H64/(H$27+H$28+H$29+H$30)</f>
        <v>0.73875556033365408</v>
      </c>
      <c r="J64" s="212">
        <f t="shared" si="104"/>
        <v>64313402.75999999</v>
      </c>
      <c r="K64" s="212"/>
      <c r="L64" s="212"/>
      <c r="M64" s="386">
        <f t="shared" ref="M64:M67" si="105">IF(H64&gt;0,J64/H64,"")</f>
        <v>0.9166727435129155</v>
      </c>
      <c r="N64" s="386"/>
      <c r="O64" s="385">
        <f>SUMIF($E$706:$E$852,$E64,O$706:O$852)</f>
        <v>18611</v>
      </c>
      <c r="P64" s="212">
        <f t="shared" ref="P64:R67" si="106">SUMIF($E$706:$E$852,$E64,P$706:P$852)</f>
        <v>82275562.840000004</v>
      </c>
      <c r="Q64" s="562">
        <f>+P64/(P$27+P$28+P$29+P$30)</f>
        <v>0.70531031071066264</v>
      </c>
      <c r="R64" s="212">
        <f t="shared" si="106"/>
        <v>76115536.400000006</v>
      </c>
      <c r="S64" s="212"/>
      <c r="T64" s="212"/>
      <c r="U64" s="386">
        <f t="shared" ref="U64:U67" si="107">IF(P64&gt;0,R64/P64,"")</f>
        <v>0.92512933090498206</v>
      </c>
      <c r="V64" s="386"/>
      <c r="W64" s="385">
        <f>SUMIF($E$706:$E$852,$E64,W$706:W$852)</f>
        <v>18615</v>
      </c>
      <c r="X64" s="212">
        <f t="shared" ref="X64:Z67" si="108">SUMIF($E$706:$E$852,$E64,X$706:X$852)</f>
        <v>84973689.670000002</v>
      </c>
      <c r="Y64" s="562">
        <f>+X64/(X$27+X$28+X$29+X$30)</f>
        <v>0.67787251579417374</v>
      </c>
      <c r="Z64" s="212">
        <f t="shared" si="108"/>
        <v>51038955</v>
      </c>
      <c r="AA64" s="212"/>
      <c r="AB64" s="212"/>
      <c r="AC64" s="386">
        <f t="shared" ref="AC64:AC67" si="109">IF(X64&gt;0,Z64/X64,"")</f>
        <v>0.60064421349964425</v>
      </c>
      <c r="AD64" s="386"/>
      <c r="AE64" s="385">
        <f>SUMIF($E$706:$E$852,$E64,AE$706:AE$852)</f>
        <v>18674</v>
      </c>
      <c r="AF64" s="212">
        <f t="shared" ref="AF64:AH67" si="110">SUMIF($E$706:$E$852,$E64,AF$706:AF$852)</f>
        <v>85715460.999999985</v>
      </c>
      <c r="AG64" s="562">
        <f>+AF64/(AF$27+AF$28+AF$29+AF$30)</f>
        <v>0.78124785091632021</v>
      </c>
      <c r="AH64" s="212">
        <f t="shared" si="110"/>
        <v>63454940.649999984</v>
      </c>
      <c r="AI64" s="212"/>
      <c r="AJ64" s="212"/>
      <c r="AK64" s="386">
        <f t="shared" ref="AK64:AK67" si="111">IF(AF64&gt;0,AH64/AF64,"")</f>
        <v>0.74029749020424673</v>
      </c>
      <c r="AL64" s="386"/>
      <c r="AN64" s="475"/>
      <c r="AO64" s="351"/>
      <c r="AP64" s="214"/>
      <c r="AQ64" s="214"/>
      <c r="AR64" s="351"/>
      <c r="AS64" s="214"/>
      <c r="AT64" s="214"/>
      <c r="AU64" s="214"/>
      <c r="AV64" s="214"/>
      <c r="AW64" s="214"/>
      <c r="AX64" s="214"/>
      <c r="AY64" s="476"/>
    </row>
    <row r="65" spans="1:153" s="34" customFormat="1" ht="14.85" customHeight="1" x14ac:dyDescent="0.3">
      <c r="A65" s="382" t="s">
        <v>31</v>
      </c>
      <c r="B65" s="485"/>
      <c r="C65" s="469"/>
      <c r="D65" s="469"/>
      <c r="E65" s="265" t="s">
        <v>433</v>
      </c>
      <c r="F65" s="485"/>
      <c r="G65" s="59">
        <f t="shared" ref="G65:G67" si="112">SUMIF($E$706:$E$852,$E65,G$706:G$852)</f>
        <v>49554</v>
      </c>
      <c r="H65" s="60">
        <f t="shared" si="104"/>
        <v>24810382.690000005</v>
      </c>
      <c r="I65" s="563">
        <f t="shared" ref="I65:I67" si="113">+H65/(H$27+H$28+H$29+H$30)</f>
        <v>0.26124443966634581</v>
      </c>
      <c r="J65" s="60">
        <f t="shared" si="104"/>
        <v>4535776.41</v>
      </c>
      <c r="K65" s="60"/>
      <c r="L65" s="60"/>
      <c r="M65" s="53">
        <f t="shared" si="105"/>
        <v>0.18281767220898917</v>
      </c>
      <c r="N65" s="53"/>
      <c r="O65" s="59">
        <f t="shared" ref="O65:O67" si="114">SUMIF($E$706:$E$852,$E65,O$706:O$852)</f>
        <v>54451</v>
      </c>
      <c r="P65" s="60">
        <f t="shared" si="106"/>
        <v>28804286.880000003</v>
      </c>
      <c r="Q65" s="563">
        <f t="shared" ref="Q65:Q67" si="115">+P65/(P$27+P$28+P$29+P$30)</f>
        <v>0.24692581646193043</v>
      </c>
      <c r="R65" s="60">
        <f t="shared" si="106"/>
        <v>5374265.2500000009</v>
      </c>
      <c r="S65" s="60"/>
      <c r="T65" s="60"/>
      <c r="U65" s="53">
        <f t="shared" si="107"/>
        <v>0.18657866005811702</v>
      </c>
      <c r="V65" s="53"/>
      <c r="W65" s="59">
        <f t="shared" ref="W65:W67" si="116">SUMIF($E$706:$E$852,$E65,W$706:W$852)</f>
        <v>70750</v>
      </c>
      <c r="X65" s="60">
        <f t="shared" si="108"/>
        <v>25617947.969999999</v>
      </c>
      <c r="Y65" s="563">
        <f t="shared" ref="Y65:Y67" si="117">+X65/(X$27+X$28+X$29+X$30)</f>
        <v>0.20436564432295229</v>
      </c>
      <c r="Z65" s="60">
        <f t="shared" si="108"/>
        <v>3977580.149999999</v>
      </c>
      <c r="AA65" s="60"/>
      <c r="AB65" s="60"/>
      <c r="AC65" s="53">
        <f t="shared" si="109"/>
        <v>0.15526536921138104</v>
      </c>
      <c r="AD65" s="53"/>
      <c r="AE65" s="59">
        <f t="shared" ref="AE65:AE67" si="118">SUMIF($E$706:$E$852,$E65,AE$706:AE$852)</f>
        <v>90092</v>
      </c>
      <c r="AF65" s="60">
        <f t="shared" si="110"/>
        <v>9594364.4899999984</v>
      </c>
      <c r="AG65" s="563">
        <f t="shared" ref="AG65:AG67" si="119">+AF65/(AF$27+AF$28+AF$29+AF$30)</f>
        <v>8.74471950716144E-2</v>
      </c>
      <c r="AH65" s="60">
        <f t="shared" si="110"/>
        <v>3897934.12</v>
      </c>
      <c r="AI65" s="60"/>
      <c r="AJ65" s="60"/>
      <c r="AK65" s="53">
        <f t="shared" si="111"/>
        <v>0.40627329971284015</v>
      </c>
      <c r="AL65" s="53"/>
      <c r="AN65" s="475"/>
      <c r="AO65" s="351"/>
      <c r="AP65" s="214"/>
      <c r="AQ65" s="214"/>
      <c r="AR65" s="351"/>
      <c r="AS65" s="214"/>
      <c r="AT65" s="214"/>
      <c r="AU65" s="214"/>
      <c r="AV65" s="214"/>
      <c r="AW65" s="214"/>
      <c r="AX65" s="214"/>
      <c r="AY65" s="476"/>
    </row>
    <row r="66" spans="1:153" s="34" customFormat="1" ht="14.85" customHeight="1" x14ac:dyDescent="0.3">
      <c r="A66" s="382" t="s">
        <v>31</v>
      </c>
      <c r="B66" s="485"/>
      <c r="C66" s="469"/>
      <c r="D66" s="469"/>
      <c r="E66" s="265" t="s">
        <v>448</v>
      </c>
      <c r="F66" s="485"/>
      <c r="G66" s="59">
        <f t="shared" si="112"/>
        <v>0</v>
      </c>
      <c r="H66" s="60">
        <f t="shared" si="104"/>
        <v>0</v>
      </c>
      <c r="I66" s="563">
        <f t="shared" si="113"/>
        <v>0</v>
      </c>
      <c r="J66" s="60">
        <f t="shared" si="104"/>
        <v>0</v>
      </c>
      <c r="K66" s="60"/>
      <c r="L66" s="60"/>
      <c r="M66" s="53" t="str">
        <f t="shared" si="105"/>
        <v/>
      </c>
      <c r="N66" s="53"/>
      <c r="O66" s="59">
        <f t="shared" si="114"/>
        <v>1701</v>
      </c>
      <c r="P66" s="60">
        <f t="shared" si="106"/>
        <v>5571731.2800000003</v>
      </c>
      <c r="Q66" s="563">
        <f t="shared" si="115"/>
        <v>4.7763872827407301E-2</v>
      </c>
      <c r="R66" s="60">
        <f t="shared" si="106"/>
        <v>98164.18</v>
      </c>
      <c r="S66" s="60"/>
      <c r="T66" s="60"/>
      <c r="U66" s="53">
        <f t="shared" si="107"/>
        <v>1.7618254554444341E-2</v>
      </c>
      <c r="V66" s="53"/>
      <c r="W66" s="59">
        <f t="shared" si="116"/>
        <v>4184</v>
      </c>
      <c r="X66" s="60">
        <f t="shared" si="108"/>
        <v>14761858.319999998</v>
      </c>
      <c r="Y66" s="563">
        <f t="shared" si="117"/>
        <v>0.11776183988287388</v>
      </c>
      <c r="Z66" s="60">
        <f t="shared" si="108"/>
        <v>246591.95</v>
      </c>
      <c r="AA66" s="60"/>
      <c r="AB66" s="60"/>
      <c r="AC66" s="53">
        <f t="shared" si="109"/>
        <v>1.6704668521706829E-2</v>
      </c>
      <c r="AD66" s="53"/>
      <c r="AE66" s="59">
        <f t="shared" si="118"/>
        <v>4623</v>
      </c>
      <c r="AF66" s="60">
        <f t="shared" si="110"/>
        <v>14379293.92</v>
      </c>
      <c r="AG66" s="563">
        <f t="shared" si="119"/>
        <v>0.13105911514253082</v>
      </c>
      <c r="AH66" s="60">
        <f t="shared" si="110"/>
        <v>211508.76</v>
      </c>
      <c r="AI66" s="60"/>
      <c r="AJ66" s="60"/>
      <c r="AK66" s="53">
        <f t="shared" si="111"/>
        <v>1.4709259103871214E-2</v>
      </c>
      <c r="AL66" s="53"/>
      <c r="AN66" s="475"/>
      <c r="AO66" s="351"/>
      <c r="AP66" s="214"/>
      <c r="AQ66" s="214"/>
      <c r="AR66" s="351"/>
      <c r="AS66" s="214"/>
      <c r="AT66" s="214"/>
      <c r="AU66" s="214"/>
      <c r="AV66" s="214"/>
      <c r="AW66" s="214"/>
      <c r="AX66" s="214"/>
      <c r="AY66" s="476"/>
    </row>
    <row r="67" spans="1:153" s="34" customFormat="1" ht="14.85" customHeight="1" x14ac:dyDescent="0.3">
      <c r="A67" s="382" t="s">
        <v>31</v>
      </c>
      <c r="B67" s="486"/>
      <c r="C67" s="470"/>
      <c r="D67" s="470"/>
      <c r="E67" s="366" t="s">
        <v>458</v>
      </c>
      <c r="F67" s="486"/>
      <c r="G67" s="387">
        <f t="shared" si="112"/>
        <v>0</v>
      </c>
      <c r="H67" s="388">
        <f t="shared" si="104"/>
        <v>0</v>
      </c>
      <c r="I67" s="564">
        <f t="shared" si="113"/>
        <v>0</v>
      </c>
      <c r="J67" s="388">
        <f t="shared" si="104"/>
        <v>0</v>
      </c>
      <c r="K67" s="388"/>
      <c r="L67" s="388"/>
      <c r="M67" s="389" t="str">
        <f t="shared" si="105"/>
        <v/>
      </c>
      <c r="N67" s="389"/>
      <c r="O67" s="387">
        <f t="shared" si="114"/>
        <v>0</v>
      </c>
      <c r="P67" s="388">
        <f t="shared" si="106"/>
        <v>0</v>
      </c>
      <c r="Q67" s="564">
        <f t="shared" si="115"/>
        <v>0</v>
      </c>
      <c r="R67" s="388">
        <f t="shared" si="106"/>
        <v>0</v>
      </c>
      <c r="S67" s="388"/>
      <c r="T67" s="388"/>
      <c r="U67" s="389" t="str">
        <f t="shared" si="107"/>
        <v/>
      </c>
      <c r="V67" s="389"/>
      <c r="W67" s="387">
        <f t="shared" si="116"/>
        <v>0</v>
      </c>
      <c r="X67" s="388">
        <f t="shared" si="108"/>
        <v>0</v>
      </c>
      <c r="Y67" s="564">
        <f t="shared" si="117"/>
        <v>0</v>
      </c>
      <c r="Z67" s="388">
        <f t="shared" si="108"/>
        <v>0</v>
      </c>
      <c r="AA67" s="388"/>
      <c r="AB67" s="388"/>
      <c r="AC67" s="389" t="str">
        <f t="shared" si="109"/>
        <v/>
      </c>
      <c r="AD67" s="389"/>
      <c r="AE67" s="387">
        <f t="shared" si="118"/>
        <v>110</v>
      </c>
      <c r="AF67" s="388">
        <f t="shared" si="110"/>
        <v>26972.48</v>
      </c>
      <c r="AG67" s="564">
        <f t="shared" si="119"/>
        <v>2.4583886953467393E-4</v>
      </c>
      <c r="AH67" s="388">
        <f t="shared" si="110"/>
        <v>0</v>
      </c>
      <c r="AI67" s="388"/>
      <c r="AJ67" s="388"/>
      <c r="AK67" s="389">
        <f t="shared" si="111"/>
        <v>0</v>
      </c>
      <c r="AL67" s="389"/>
      <c r="AN67" s="477"/>
      <c r="AO67" s="478"/>
      <c r="AP67" s="479"/>
      <c r="AQ67" s="479"/>
      <c r="AR67" s="478"/>
      <c r="AS67" s="479"/>
      <c r="AT67" s="479"/>
      <c r="AU67" s="479"/>
      <c r="AV67" s="479"/>
      <c r="AW67" s="479"/>
      <c r="AX67" s="479"/>
      <c r="AY67" s="480"/>
    </row>
    <row r="68" spans="1:153" s="74" customFormat="1" ht="4.95" customHeight="1" x14ac:dyDescent="0.3">
      <c r="A68" s="371"/>
      <c r="B68" s="371"/>
      <c r="C68" s="371"/>
      <c r="D68" s="371"/>
      <c r="E68" s="370"/>
      <c r="F68" s="377"/>
      <c r="G68" s="373"/>
      <c r="H68" s="374"/>
      <c r="I68" s="374"/>
      <c r="J68" s="374"/>
      <c r="K68" s="374"/>
      <c r="L68" s="374"/>
      <c r="M68" s="375"/>
      <c r="N68" s="375"/>
      <c r="O68" s="373"/>
      <c r="P68" s="374"/>
      <c r="Q68" s="374"/>
      <c r="R68" s="374"/>
      <c r="S68" s="374"/>
      <c r="T68" s="374"/>
      <c r="U68" s="375"/>
      <c r="V68" s="375"/>
      <c r="W68" s="373"/>
      <c r="X68" s="374"/>
      <c r="Y68" s="374"/>
      <c r="Z68" s="374"/>
      <c r="AA68" s="374"/>
      <c r="AB68" s="374"/>
      <c r="AC68" s="375"/>
      <c r="AD68" s="375"/>
      <c r="AE68" s="373"/>
      <c r="AF68" s="374"/>
      <c r="AG68" s="374"/>
      <c r="AH68" s="374"/>
      <c r="AI68" s="374"/>
      <c r="AJ68" s="374"/>
      <c r="AK68" s="375"/>
      <c r="AL68" s="375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</row>
    <row r="69" spans="1:153" x14ac:dyDescent="0.25">
      <c r="A69" s="481">
        <v>72002</v>
      </c>
      <c r="B69" s="481" t="s">
        <v>60</v>
      </c>
      <c r="C69" s="481"/>
      <c r="D69" s="481"/>
      <c r="E69" s="482" t="s">
        <v>438</v>
      </c>
      <c r="F69" s="483" t="s">
        <v>36</v>
      </c>
      <c r="G69" s="59">
        <f t="shared" ref="G69:J88" si="120">SUMIF($A$308:$A$888,$A69,G$308:G$888)</f>
        <v>161031</v>
      </c>
      <c r="H69" s="101">
        <f t="shared" si="120"/>
        <v>41320840.829999998</v>
      </c>
      <c r="I69" s="101"/>
      <c r="J69" s="101">
        <f t="shared" si="120"/>
        <v>25100816.060000002</v>
      </c>
      <c r="K69" s="213">
        <f>AP69</f>
        <v>3152969</v>
      </c>
      <c r="L69" s="213">
        <f>+J69+K69</f>
        <v>28253785.060000002</v>
      </c>
      <c r="M69" s="340">
        <f>IF(H69&gt;0,J69/H69,"")</f>
        <v>0.60746140581379848</v>
      </c>
      <c r="N69" s="340">
        <f>IF(H69&gt;0,L69/H69,"")</f>
        <v>0.68376597601777322</v>
      </c>
      <c r="O69" s="59">
        <f t="shared" ref="O69:R88" si="121">SUMIF($A$308:$A$888,$A69,O$308:O$888)</f>
        <v>163514</v>
      </c>
      <c r="P69" s="101">
        <f t="shared" si="121"/>
        <v>44217883.519999996</v>
      </c>
      <c r="Q69" s="101"/>
      <c r="R69" s="101">
        <f t="shared" si="121"/>
        <v>24367103.530000001</v>
      </c>
      <c r="S69" s="213">
        <f>AS69</f>
        <v>19865981.210000001</v>
      </c>
      <c r="T69" s="213">
        <f>+R69+S69</f>
        <v>44233084.740000002</v>
      </c>
      <c r="U69" s="340">
        <f>IF(P69&gt;0,R69/P69,"")</f>
        <v>0.55106897006905864</v>
      </c>
      <c r="V69" s="340">
        <f>IF(P69&gt;0,T69/P69,"")</f>
        <v>1.000343779909618</v>
      </c>
      <c r="W69" s="59">
        <f t="shared" ref="W69:Z88" si="122">SUMIF($A$308:$A$888,$A69,W$308:W$888)</f>
        <v>176387</v>
      </c>
      <c r="X69" s="101">
        <f t="shared" si="122"/>
        <v>57110237.810000002</v>
      </c>
      <c r="Y69" s="101"/>
      <c r="Z69" s="101">
        <f t="shared" si="122"/>
        <v>20295309.719999999</v>
      </c>
      <c r="AA69" s="213">
        <f>AV69</f>
        <v>54660723.920000002</v>
      </c>
      <c r="AB69" s="213">
        <f>+Z69+AA69</f>
        <v>74956033.640000001</v>
      </c>
      <c r="AC69" s="340">
        <f>IF(X69&gt;0,Z69/X69,"")</f>
        <v>0.35537077936044403</v>
      </c>
      <c r="AD69" s="340">
        <f>IF(X69&gt;0,AB69/X69,"")</f>
        <v>1.3124798024720394</v>
      </c>
      <c r="AE69" s="59">
        <f t="shared" ref="AE69:AH88" si="123">SUMIF($A$308:$A$888,$A69,AE$308:AE$888)</f>
        <v>127643</v>
      </c>
      <c r="AF69" s="101">
        <f t="shared" si="123"/>
        <v>38301326.640000001</v>
      </c>
      <c r="AG69" s="101"/>
      <c r="AH69" s="101">
        <f t="shared" si="123"/>
        <v>14652705.99</v>
      </c>
      <c r="AI69" s="213">
        <f>AY69</f>
        <v>32824884.780000001</v>
      </c>
      <c r="AJ69" s="213">
        <f>+AH69+AI69</f>
        <v>47477590.770000003</v>
      </c>
      <c r="AK69" s="340">
        <f>IF(AF69&gt;0,AH69/AF69,"")</f>
        <v>0.3825639286002549</v>
      </c>
      <c r="AL69" s="340">
        <f>IF(AF69&gt;0,AJ69/AF69,"")</f>
        <v>1.2395808431454374</v>
      </c>
      <c r="AN69" s="213">
        <f>VLOOKUP($A69,SuppCY12!$A$5:$C$48,3,FALSE)</f>
        <v>3152969</v>
      </c>
      <c r="AO69" s="348"/>
      <c r="AP69" s="60">
        <f>SUM(AN69:AO69)</f>
        <v>3152969</v>
      </c>
      <c r="AQ69" s="213">
        <f>VLOOKUP($A69,SuppCY13!$A$5:$C$55,3,FALSE)</f>
        <v>19865981.210000001</v>
      </c>
      <c r="AR69" s="348"/>
      <c r="AS69" s="60">
        <f>SUM(AQ69:AR69)</f>
        <v>19865981.210000001</v>
      </c>
      <c r="AT69" s="213">
        <f>VLOOKUP($A69,SuppCY14!$A$5:$C$105,3,FALSE)</f>
        <v>54268380.920000002</v>
      </c>
      <c r="AU69" s="60">
        <f>VLOOKUP($A69,'Cost SettleCY14'!$A$23:$E$253,5,FALSE)</f>
        <v>392343</v>
      </c>
      <c r="AV69" s="60">
        <f>SUM(AT69:AU69)</f>
        <v>54660723.920000002</v>
      </c>
      <c r="AW69" s="213">
        <f>VLOOKUP($A69,SuppCY15!$A$5:$C$107,3,FALSE)</f>
        <v>32141358.780000001</v>
      </c>
      <c r="AX69" s="60">
        <f>VLOOKUP($A69,'Cost SettleCY15'!$A$23:$E$253,5,FALSE)</f>
        <v>683526</v>
      </c>
      <c r="AY69" s="60">
        <f>SUM(AW69:AX69)</f>
        <v>32824884.780000001</v>
      </c>
    </row>
    <row r="70" spans="1:153" s="6" customFormat="1" x14ac:dyDescent="0.25">
      <c r="A70" s="81">
        <v>73448</v>
      </c>
      <c r="B70" s="81" t="s">
        <v>187</v>
      </c>
      <c r="C70" s="81"/>
      <c r="D70" s="81"/>
      <c r="E70" s="77" t="s">
        <v>438</v>
      </c>
      <c r="F70" s="83" t="s">
        <v>36</v>
      </c>
      <c r="G70" s="42">
        <f t="shared" si="120"/>
        <v>325538</v>
      </c>
      <c r="H70" s="80">
        <f t="shared" si="120"/>
        <v>70937444.24000001</v>
      </c>
      <c r="I70" s="80"/>
      <c r="J70" s="80">
        <f t="shared" si="120"/>
        <v>68434295.069999993</v>
      </c>
      <c r="K70" s="339">
        <f>AP70</f>
        <v>16646576.800000001</v>
      </c>
      <c r="L70" s="339">
        <f>+J70+K70</f>
        <v>85080871.86999999</v>
      </c>
      <c r="M70" s="340">
        <f>IF(H70&gt;0,J70/H70,"")</f>
        <v>0.96471328792828781</v>
      </c>
      <c r="N70" s="340">
        <f>IF(H70&gt;0,L70/H70,"")</f>
        <v>1.1993788722095633</v>
      </c>
      <c r="O70" s="42">
        <f t="shared" si="121"/>
        <v>391914</v>
      </c>
      <c r="P70" s="80">
        <f t="shared" si="121"/>
        <v>104522398.62</v>
      </c>
      <c r="Q70" s="80"/>
      <c r="R70" s="80">
        <f t="shared" si="121"/>
        <v>80945380.349999994</v>
      </c>
      <c r="S70" s="213">
        <f>AS70</f>
        <v>207199447.15000001</v>
      </c>
      <c r="T70" s="339">
        <f>+R70+S70</f>
        <v>288144827.5</v>
      </c>
      <c r="U70" s="340">
        <f>IF(P70&gt;0,R70/P70,"")</f>
        <v>0.77443094895175291</v>
      </c>
      <c r="V70" s="340">
        <f>IF(P70&gt;0,T70/P70,"")</f>
        <v>2.7567758806184197</v>
      </c>
      <c r="W70" s="42">
        <f t="shared" si="122"/>
        <v>405656</v>
      </c>
      <c r="X70" s="80">
        <f t="shared" si="122"/>
        <v>105065725.39</v>
      </c>
      <c r="Y70" s="80"/>
      <c r="Z70" s="80">
        <f t="shared" si="122"/>
        <v>86313892.879999995</v>
      </c>
      <c r="AA70" s="213">
        <f>AV70</f>
        <v>62468125.579999998</v>
      </c>
      <c r="AB70" s="339">
        <f>+Z70+AA70</f>
        <v>148782018.45999998</v>
      </c>
      <c r="AC70" s="340">
        <f>IF(X70&gt;0,Z70/X70,"")</f>
        <v>0.82152283781990831</v>
      </c>
      <c r="AD70" s="340">
        <f>IF(X70&gt;0,AB70/X70,"")</f>
        <v>1.4160851972203756</v>
      </c>
      <c r="AE70" s="42">
        <f t="shared" si="123"/>
        <v>415973</v>
      </c>
      <c r="AF70" s="80">
        <f t="shared" si="123"/>
        <v>110847590.63000001</v>
      </c>
      <c r="AG70" s="80"/>
      <c r="AH70" s="80">
        <f t="shared" si="123"/>
        <v>90664890.650000006</v>
      </c>
      <c r="AI70" s="213">
        <f>AY70</f>
        <v>120073229.15799999</v>
      </c>
      <c r="AJ70" s="339">
        <f>+AH70+AI70</f>
        <v>210738119.808</v>
      </c>
      <c r="AK70" s="340">
        <f>IF(AF70&gt;0,AH70/AF70,"")</f>
        <v>0.81792387308292369</v>
      </c>
      <c r="AL70" s="340">
        <f>IF(AF70&gt;0,AJ70/AF70,"")</f>
        <v>1.9011520107047362</v>
      </c>
      <c r="AM70" s="4"/>
      <c r="AN70" s="213">
        <f>VLOOKUP($A70,SuppCY12!$A$5:$C$48,3,FALSE)</f>
        <v>16646576.800000001</v>
      </c>
      <c r="AO70" s="348"/>
      <c r="AP70" s="60">
        <f>SUM(AN70:AO70)</f>
        <v>16646576.800000001</v>
      </c>
      <c r="AQ70" s="213">
        <f>VLOOKUP($A70,SuppCY13!$A$5:$C$55,3,FALSE)</f>
        <v>207199447.15000001</v>
      </c>
      <c r="AR70" s="348"/>
      <c r="AS70" s="60">
        <f>SUM(AQ70:AR70)</f>
        <v>207199447.15000001</v>
      </c>
      <c r="AT70" s="213">
        <f>VLOOKUP($A70,SuppCY14!$A$5:$C$105,3,FALSE)</f>
        <v>66968190.579999998</v>
      </c>
      <c r="AU70" s="60">
        <f>VLOOKUP($A70,'Cost SettleCY14'!$A$23:$E$253,5,FALSE)</f>
        <v>-4500065</v>
      </c>
      <c r="AV70" s="60">
        <f>SUM(AT70:AU70)</f>
        <v>62468125.579999998</v>
      </c>
      <c r="AW70" s="213">
        <f>VLOOKUP($A70,SuppCY15!$A$5:$C$107,3,FALSE)</f>
        <v>120366216.15799999</v>
      </c>
      <c r="AX70" s="60">
        <f>VLOOKUP($A70,'Cost SettleCY15'!$A$23:$E$253,5,FALSE)</f>
        <v>-292987</v>
      </c>
      <c r="AY70" s="60">
        <f>SUM(AW70:AX70)</f>
        <v>120073229.15799999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</row>
    <row r="71" spans="1:153" x14ac:dyDescent="0.25">
      <c r="A71" s="76">
        <v>73518</v>
      </c>
      <c r="B71" s="76" t="s">
        <v>61</v>
      </c>
      <c r="C71" s="76"/>
      <c r="D71" s="76"/>
      <c r="E71" s="77" t="s">
        <v>438</v>
      </c>
      <c r="F71" s="83" t="s">
        <v>36</v>
      </c>
      <c r="G71" s="42">
        <f t="shared" si="120"/>
        <v>47839</v>
      </c>
      <c r="H71" s="80">
        <f t="shared" si="120"/>
        <v>14037951.34</v>
      </c>
      <c r="I71" s="80"/>
      <c r="J71" s="80">
        <f t="shared" si="120"/>
        <v>7991619.3300000001</v>
      </c>
      <c r="K71" s="339">
        <f t="shared" ref="K71:K134" si="124">AP71</f>
        <v>302762</v>
      </c>
      <c r="L71" s="339">
        <f t="shared" ref="L71:L134" si="125">+J71+K71</f>
        <v>8294381.3300000001</v>
      </c>
      <c r="M71" s="340">
        <f t="shared" ref="M71:M134" si="126">IF(H71&gt;0,J71/H71,"")</f>
        <v>0.56928672399857461</v>
      </c>
      <c r="N71" s="340">
        <f t="shared" ref="N71:N134" si="127">IF(H71&gt;0,L71/H71,"")</f>
        <v>0.59085411603941351</v>
      </c>
      <c r="O71" s="42">
        <f t="shared" si="121"/>
        <v>52345</v>
      </c>
      <c r="P71" s="80">
        <f t="shared" si="121"/>
        <v>17324070.25</v>
      </c>
      <c r="Q71" s="80"/>
      <c r="R71" s="80">
        <f t="shared" si="121"/>
        <v>8878280.0199999996</v>
      </c>
      <c r="S71" s="213">
        <f t="shared" ref="S71:S134" si="128">AS71</f>
        <v>302762</v>
      </c>
      <c r="T71" s="339">
        <f t="shared" ref="T71:T134" si="129">+R71+S71</f>
        <v>9181042.0199999996</v>
      </c>
      <c r="U71" s="340">
        <f t="shared" ref="U71:U134" si="130">IF(P71&gt;0,R71/P71,"")</f>
        <v>0.5124823376885117</v>
      </c>
      <c r="V71" s="340">
        <f t="shared" ref="V71:V134" si="131">IF(P71&gt;0,T71/P71,"")</f>
        <v>0.52995871567768549</v>
      </c>
      <c r="W71" s="42">
        <f t="shared" si="122"/>
        <v>51107</v>
      </c>
      <c r="X71" s="80">
        <f t="shared" si="122"/>
        <v>13846953.949999999</v>
      </c>
      <c r="Y71" s="80"/>
      <c r="Z71" s="80">
        <f t="shared" si="122"/>
        <v>6833709.5700000003</v>
      </c>
      <c r="AA71" s="213">
        <f t="shared" ref="AA71:AA134" si="132">AV71</f>
        <v>421252.88</v>
      </c>
      <c r="AB71" s="339">
        <f t="shared" ref="AB71:AB134" si="133">+Z71+AA71</f>
        <v>7254962.4500000002</v>
      </c>
      <c r="AC71" s="340">
        <f t="shared" ref="AC71:AC134" si="134">IF(X71&gt;0,Z71/X71,"")</f>
        <v>0.4935171731397287</v>
      </c>
      <c r="AD71" s="340">
        <f t="shared" ref="AD71:AD134" si="135">IF(X71&gt;0,AB71/X71,"")</f>
        <v>0.52393923430358491</v>
      </c>
      <c r="AE71" s="42">
        <f t="shared" si="123"/>
        <v>37567</v>
      </c>
      <c r="AF71" s="80">
        <f t="shared" si="123"/>
        <v>8451130.1400000006</v>
      </c>
      <c r="AG71" s="80"/>
      <c r="AH71" s="80">
        <f t="shared" si="123"/>
        <v>4922566.3100000005</v>
      </c>
      <c r="AI71" s="213">
        <f t="shared" ref="AI71:AI134" si="136">AY71</f>
        <v>28039511.079999998</v>
      </c>
      <c r="AJ71" s="339">
        <f t="shared" ref="AJ71:AJ134" si="137">+AH71+AI71</f>
        <v>32962077.390000001</v>
      </c>
      <c r="AK71" s="340">
        <f t="shared" ref="AK71:AK134" si="138">IF(AF71&gt;0,AH71/AF71,"")</f>
        <v>0.58247432336901628</v>
      </c>
      <c r="AL71" s="340">
        <f t="shared" ref="AL71:AL134" si="139">IF(AF71&gt;0,AJ71/AF71,"")</f>
        <v>3.9003159156178842</v>
      </c>
      <c r="AN71" s="213">
        <f>VLOOKUP($A71,SuppCY12!$A$5:$C$48,3,FALSE)</f>
        <v>302762</v>
      </c>
      <c r="AO71" s="348"/>
      <c r="AP71" s="60">
        <f t="shared" ref="AP71:AP81" si="140">SUM(AN71:AO71)</f>
        <v>302762</v>
      </c>
      <c r="AQ71" s="213">
        <f>VLOOKUP($A71,SuppCY13!$A$5:$C$55,3,FALSE)</f>
        <v>302762</v>
      </c>
      <c r="AR71" s="348"/>
      <c r="AS71" s="60">
        <f t="shared" ref="AS71:AS140" si="141">SUM(AQ71:AR71)</f>
        <v>302762</v>
      </c>
      <c r="AT71" s="213">
        <f>VLOOKUP($A71,SuppCY14!$A$5:$C$105,3,FALSE)</f>
        <v>447849.88</v>
      </c>
      <c r="AU71" s="60">
        <f>VLOOKUP($A71,'Cost SettleCY14'!$A$23:$E$253,5,FALSE)</f>
        <v>-26597</v>
      </c>
      <c r="AV71" s="60">
        <f t="shared" ref="AV71:AV140" si="142">SUM(AT71:AU71)</f>
        <v>421252.88</v>
      </c>
      <c r="AW71" s="213">
        <f>VLOOKUP($A71,SuppCY15!$A$5:$C$107,3,FALSE)</f>
        <v>27635955.079999998</v>
      </c>
      <c r="AX71" s="60">
        <f>VLOOKUP($A71,'Cost SettleCY15'!$A$23:$E$253,5,FALSE)</f>
        <v>403556</v>
      </c>
      <c r="AY71" s="60">
        <f t="shared" ref="AY71:AY140" si="143">SUM(AW71:AX71)</f>
        <v>28039511.079999998</v>
      </c>
    </row>
    <row r="72" spans="1:153" x14ac:dyDescent="0.25">
      <c r="A72" s="76">
        <v>73009</v>
      </c>
      <c r="B72" s="76" t="s">
        <v>62</v>
      </c>
      <c r="C72" s="76"/>
      <c r="D72" s="76"/>
      <c r="E72" s="77" t="s">
        <v>438</v>
      </c>
      <c r="F72" s="83" t="s">
        <v>36</v>
      </c>
      <c r="G72" s="42">
        <f t="shared" si="120"/>
        <v>74760</v>
      </c>
      <c r="H72" s="80">
        <f t="shared" si="120"/>
        <v>24587545.18</v>
      </c>
      <c r="I72" s="80"/>
      <c r="J72" s="80">
        <f t="shared" si="120"/>
        <v>12817536.439999999</v>
      </c>
      <c r="K72" s="339">
        <f t="shared" si="124"/>
        <v>14875602</v>
      </c>
      <c r="L72" s="339">
        <f t="shared" si="125"/>
        <v>27693138.439999998</v>
      </c>
      <c r="M72" s="340">
        <f t="shared" si="126"/>
        <v>0.52130199847791392</v>
      </c>
      <c r="N72" s="340">
        <f t="shared" si="127"/>
        <v>1.1263075771600879</v>
      </c>
      <c r="O72" s="42">
        <f t="shared" si="121"/>
        <v>105555</v>
      </c>
      <c r="P72" s="80">
        <f t="shared" si="121"/>
        <v>38756562.43</v>
      </c>
      <c r="Q72" s="80"/>
      <c r="R72" s="80">
        <f t="shared" si="121"/>
        <v>19175174.280000001</v>
      </c>
      <c r="S72" s="213">
        <f t="shared" si="128"/>
        <v>87788523.280000001</v>
      </c>
      <c r="T72" s="339">
        <f t="shared" si="129"/>
        <v>106963697.56</v>
      </c>
      <c r="U72" s="340">
        <f t="shared" si="130"/>
        <v>0.49475941821809299</v>
      </c>
      <c r="V72" s="340">
        <f t="shared" si="131"/>
        <v>2.759886090341269</v>
      </c>
      <c r="W72" s="42">
        <f t="shared" si="122"/>
        <v>121686</v>
      </c>
      <c r="X72" s="80">
        <f t="shared" si="122"/>
        <v>42840448.289999999</v>
      </c>
      <c r="Y72" s="80"/>
      <c r="Z72" s="80">
        <f t="shared" si="122"/>
        <v>22772515.299999997</v>
      </c>
      <c r="AA72" s="213">
        <f t="shared" si="132"/>
        <v>42401686.460000001</v>
      </c>
      <c r="AB72" s="339">
        <f t="shared" si="133"/>
        <v>65174201.759999998</v>
      </c>
      <c r="AC72" s="340">
        <f t="shared" si="134"/>
        <v>0.53156575640492665</v>
      </c>
      <c r="AD72" s="340">
        <f t="shared" si="135"/>
        <v>1.5213239907952421</v>
      </c>
      <c r="AE72" s="42">
        <f t="shared" si="123"/>
        <v>140935</v>
      </c>
      <c r="AF72" s="80">
        <f t="shared" si="123"/>
        <v>42703039.949999996</v>
      </c>
      <c r="AG72" s="80"/>
      <c r="AH72" s="80">
        <f t="shared" si="123"/>
        <v>22152450.010000002</v>
      </c>
      <c r="AI72" s="213">
        <f t="shared" si="136"/>
        <v>66201225.923</v>
      </c>
      <c r="AJ72" s="339">
        <f t="shared" si="137"/>
        <v>88353675.932999998</v>
      </c>
      <c r="AK72" s="340">
        <f t="shared" si="138"/>
        <v>0.51875580839063906</v>
      </c>
      <c r="AL72" s="340">
        <f t="shared" si="139"/>
        <v>2.0690254379185014</v>
      </c>
      <c r="AN72" s="213">
        <f>VLOOKUP($A72,SuppCY12!$A$5:$C$48,3,FALSE)</f>
        <v>14875602</v>
      </c>
      <c r="AO72" s="348"/>
      <c r="AP72" s="60">
        <f t="shared" si="140"/>
        <v>14875602</v>
      </c>
      <c r="AQ72" s="213">
        <f>VLOOKUP($A72,SuppCY13!$A$5:$C$55,3,FALSE)</f>
        <v>87788523.280000001</v>
      </c>
      <c r="AR72" s="348"/>
      <c r="AS72" s="60">
        <f t="shared" si="141"/>
        <v>87788523.280000001</v>
      </c>
      <c r="AT72" s="213">
        <f>VLOOKUP($A72,SuppCY14!$A$5:$C$105,3,FALSE)</f>
        <v>42669518.460000001</v>
      </c>
      <c r="AU72" s="60">
        <f>VLOOKUP($A72,'Cost SettleCY14'!$A$23:$E$253,5,FALSE)</f>
        <v>-267832</v>
      </c>
      <c r="AV72" s="60">
        <f t="shared" si="142"/>
        <v>42401686.460000001</v>
      </c>
      <c r="AW72" s="213">
        <f>VLOOKUP($A72,SuppCY15!$A$5:$C$107,3,FALSE)</f>
        <v>66486457.923</v>
      </c>
      <c r="AX72" s="60">
        <f>VLOOKUP($A72,'Cost SettleCY15'!$A$23:$E$253,5,FALSE)</f>
        <v>-285232</v>
      </c>
      <c r="AY72" s="60">
        <f t="shared" si="143"/>
        <v>66201225.923</v>
      </c>
    </row>
    <row r="73" spans="1:153" x14ac:dyDescent="0.25">
      <c r="A73" s="76">
        <v>72046</v>
      </c>
      <c r="B73" s="76" t="s">
        <v>63</v>
      </c>
      <c r="C73" s="76"/>
      <c r="D73" s="76"/>
      <c r="E73" s="77" t="s">
        <v>438</v>
      </c>
      <c r="F73" s="83" t="s">
        <v>36</v>
      </c>
      <c r="G73" s="42">
        <f t="shared" si="120"/>
        <v>82758</v>
      </c>
      <c r="H73" s="80">
        <f t="shared" si="120"/>
        <v>26649473.959999997</v>
      </c>
      <c r="I73" s="80"/>
      <c r="J73" s="80">
        <f t="shared" si="120"/>
        <v>15898505.030000001</v>
      </c>
      <c r="K73" s="339">
        <f t="shared" si="124"/>
        <v>2171054</v>
      </c>
      <c r="L73" s="339">
        <f t="shared" si="125"/>
        <v>18069559.030000001</v>
      </c>
      <c r="M73" s="340">
        <f t="shared" si="126"/>
        <v>0.59657856863753278</v>
      </c>
      <c r="N73" s="340">
        <f t="shared" si="127"/>
        <v>0.67804561760287752</v>
      </c>
      <c r="O73" s="42">
        <f t="shared" si="121"/>
        <v>158144</v>
      </c>
      <c r="P73" s="80">
        <f t="shared" si="121"/>
        <v>49204067.390000001</v>
      </c>
      <c r="Q73" s="80"/>
      <c r="R73" s="80">
        <f t="shared" si="121"/>
        <v>19184517.920000002</v>
      </c>
      <c r="S73" s="213">
        <f t="shared" si="128"/>
        <v>32373172.98</v>
      </c>
      <c r="T73" s="339">
        <f t="shared" si="129"/>
        <v>51557690.900000006</v>
      </c>
      <c r="U73" s="340">
        <f t="shared" si="130"/>
        <v>0.38989699302580361</v>
      </c>
      <c r="V73" s="340">
        <f t="shared" si="131"/>
        <v>1.0478339217639221</v>
      </c>
      <c r="W73" s="42">
        <f t="shared" si="122"/>
        <v>240848</v>
      </c>
      <c r="X73" s="80">
        <f t="shared" si="122"/>
        <v>80820426.679999992</v>
      </c>
      <c r="Y73" s="80"/>
      <c r="Z73" s="80">
        <f t="shared" si="122"/>
        <v>21042441.649999999</v>
      </c>
      <c r="AA73" s="213">
        <f t="shared" si="132"/>
        <v>47722633.82</v>
      </c>
      <c r="AB73" s="339">
        <f t="shared" si="133"/>
        <v>68765075.469999999</v>
      </c>
      <c r="AC73" s="340">
        <f t="shared" si="134"/>
        <v>0.26036043750814802</v>
      </c>
      <c r="AD73" s="340">
        <f t="shared" si="135"/>
        <v>0.85083781779905854</v>
      </c>
      <c r="AE73" s="42">
        <f t="shared" si="123"/>
        <v>261496</v>
      </c>
      <c r="AF73" s="80">
        <f t="shared" si="123"/>
        <v>82962986.229999989</v>
      </c>
      <c r="AG73" s="80"/>
      <c r="AH73" s="80">
        <f t="shared" si="123"/>
        <v>20042592.669999998</v>
      </c>
      <c r="AI73" s="213">
        <f t="shared" si="136"/>
        <v>52486739</v>
      </c>
      <c r="AJ73" s="339">
        <f t="shared" si="137"/>
        <v>72529331.670000002</v>
      </c>
      <c r="AK73" s="340">
        <f t="shared" si="138"/>
        <v>0.24158475460894702</v>
      </c>
      <c r="AL73" s="340">
        <f t="shared" si="139"/>
        <v>0.87423723477027993</v>
      </c>
      <c r="AN73" s="213">
        <f>VLOOKUP($A73,SuppCY12!$A$5:$C$48,3,FALSE)</f>
        <v>2171054</v>
      </c>
      <c r="AO73" s="348"/>
      <c r="AP73" s="60">
        <f t="shared" si="140"/>
        <v>2171054</v>
      </c>
      <c r="AQ73" s="213">
        <f>VLOOKUP($A73,SuppCY13!$A$5:$C$55,3,FALSE)</f>
        <v>32373172.98</v>
      </c>
      <c r="AR73" s="348"/>
      <c r="AS73" s="60">
        <f t="shared" si="141"/>
        <v>32373172.98</v>
      </c>
      <c r="AT73" s="213">
        <f>VLOOKUP($A73,SuppCY14!$A$5:$C$105,3,FALSE)</f>
        <v>46950160.82</v>
      </c>
      <c r="AU73" s="60">
        <f>VLOOKUP($A73,'Cost SettleCY14'!$A$23:$E$253,5,FALSE)</f>
        <v>772473</v>
      </c>
      <c r="AV73" s="60">
        <f t="shared" si="142"/>
        <v>47722633.82</v>
      </c>
      <c r="AW73" s="213">
        <f>VLOOKUP($A73,SuppCY15!$A$5:$C$107,3,FALSE)</f>
        <v>51308399</v>
      </c>
      <c r="AX73" s="60">
        <f>VLOOKUP($A73,'Cost SettleCY15'!$A$23:$E$253,5,FALSE)</f>
        <v>1178340</v>
      </c>
      <c r="AY73" s="60">
        <f t="shared" si="143"/>
        <v>52486739</v>
      </c>
    </row>
    <row r="74" spans="1:153" x14ac:dyDescent="0.25">
      <c r="A74" s="76">
        <v>73922</v>
      </c>
      <c r="B74" s="76" t="s">
        <v>64</v>
      </c>
      <c r="C74" s="76"/>
      <c r="D74" s="76"/>
      <c r="E74" s="77" t="s">
        <v>438</v>
      </c>
      <c r="F74" s="83" t="s">
        <v>36</v>
      </c>
      <c r="G74" s="42">
        <f t="shared" si="120"/>
        <v>100880</v>
      </c>
      <c r="H74" s="80">
        <f t="shared" si="120"/>
        <v>19930644.920000002</v>
      </c>
      <c r="I74" s="80"/>
      <c r="J74" s="80">
        <f t="shared" si="120"/>
        <v>10817908.02</v>
      </c>
      <c r="K74" s="339">
        <f t="shared" si="124"/>
        <v>30548807.190000001</v>
      </c>
      <c r="L74" s="339">
        <f t="shared" si="125"/>
        <v>41366715.210000001</v>
      </c>
      <c r="M74" s="340">
        <f t="shared" si="126"/>
        <v>0.54277762026378018</v>
      </c>
      <c r="N74" s="340">
        <f t="shared" si="127"/>
        <v>2.0755331990531491</v>
      </c>
      <c r="O74" s="42">
        <f t="shared" si="121"/>
        <v>112903</v>
      </c>
      <c r="P74" s="80">
        <f t="shared" si="121"/>
        <v>21341427.800000001</v>
      </c>
      <c r="Q74" s="80"/>
      <c r="R74" s="80">
        <f t="shared" si="121"/>
        <v>8290711.0700000003</v>
      </c>
      <c r="S74" s="213">
        <f t="shared" si="128"/>
        <v>50376148.450000003</v>
      </c>
      <c r="T74" s="339">
        <f t="shared" si="129"/>
        <v>58666859.520000003</v>
      </c>
      <c r="U74" s="340">
        <f t="shared" si="130"/>
        <v>0.38847968128917787</v>
      </c>
      <c r="V74" s="340">
        <f t="shared" si="131"/>
        <v>2.7489660049830404</v>
      </c>
      <c r="W74" s="42">
        <f t="shared" si="122"/>
        <v>167074</v>
      </c>
      <c r="X74" s="80">
        <f t="shared" si="122"/>
        <v>38490660.920000002</v>
      </c>
      <c r="Y74" s="80"/>
      <c r="Z74" s="80">
        <f t="shared" si="122"/>
        <v>7185173.71</v>
      </c>
      <c r="AA74" s="213">
        <f t="shared" si="132"/>
        <v>28944858.23</v>
      </c>
      <c r="AB74" s="339">
        <f t="shared" si="133"/>
        <v>36130031.939999998</v>
      </c>
      <c r="AC74" s="340">
        <f t="shared" si="134"/>
        <v>0.18667317053697396</v>
      </c>
      <c r="AD74" s="340">
        <f t="shared" si="135"/>
        <v>0.93867008454579681</v>
      </c>
      <c r="AE74" s="42">
        <f t="shared" si="123"/>
        <v>238895</v>
      </c>
      <c r="AF74" s="80">
        <f t="shared" si="123"/>
        <v>56289250.689999998</v>
      </c>
      <c r="AG74" s="80"/>
      <c r="AH74" s="80">
        <f t="shared" si="123"/>
        <v>7862617.4100000001</v>
      </c>
      <c r="AI74" s="213">
        <f t="shared" si="136"/>
        <v>51821056.600000001</v>
      </c>
      <c r="AJ74" s="339">
        <f t="shared" si="137"/>
        <v>59683674.010000005</v>
      </c>
      <c r="AK74" s="340">
        <f t="shared" si="138"/>
        <v>0.13968239608129701</v>
      </c>
      <c r="AL74" s="340">
        <f t="shared" si="139"/>
        <v>1.0603032244769788</v>
      </c>
      <c r="AN74" s="213">
        <f>VLOOKUP($A74,SuppCY12!$A$5:$C$48,3,FALSE)</f>
        <v>30548807.190000001</v>
      </c>
      <c r="AO74" s="348"/>
      <c r="AP74" s="60">
        <f t="shared" si="140"/>
        <v>30548807.190000001</v>
      </c>
      <c r="AQ74" s="213">
        <f>VLOOKUP($A74,SuppCY13!$A$5:$C$55,3,FALSE)</f>
        <v>50376148.450000003</v>
      </c>
      <c r="AR74" s="348"/>
      <c r="AS74" s="60">
        <f t="shared" si="141"/>
        <v>50376148.450000003</v>
      </c>
      <c r="AT74" s="213">
        <f>VLOOKUP($A74,SuppCY14!$A$5:$C$105,3,FALSE)</f>
        <v>28054355.23</v>
      </c>
      <c r="AU74" s="60">
        <f>VLOOKUP($A74,'Cost SettleCY14'!$A$23:$E$253,5,FALSE)</f>
        <v>890503</v>
      </c>
      <c r="AV74" s="60">
        <f t="shared" si="142"/>
        <v>28944858.23</v>
      </c>
      <c r="AW74" s="213">
        <f>VLOOKUP($A74,SuppCY15!$A$5:$C$107,3,FALSE)</f>
        <v>52173968.600000001</v>
      </c>
      <c r="AX74" s="60">
        <f>VLOOKUP($A74,'Cost SettleCY15'!$A$23:$E$253,5,FALSE)</f>
        <v>-352912</v>
      </c>
      <c r="AY74" s="60">
        <f t="shared" si="143"/>
        <v>51821056.600000001</v>
      </c>
    </row>
    <row r="75" spans="1:153" x14ac:dyDescent="0.25">
      <c r="A75" s="76">
        <v>73035</v>
      </c>
      <c r="B75" s="76" t="s">
        <v>65</v>
      </c>
      <c r="C75" s="76"/>
      <c r="D75" s="76"/>
      <c r="E75" s="77" t="s">
        <v>438</v>
      </c>
      <c r="F75" s="83" t="s">
        <v>36</v>
      </c>
      <c r="G75" s="42">
        <f t="shared" si="120"/>
        <v>305030</v>
      </c>
      <c r="H75" s="80">
        <f t="shared" si="120"/>
        <v>105299437.19</v>
      </c>
      <c r="I75" s="80"/>
      <c r="J75" s="80">
        <f t="shared" si="120"/>
        <v>70438097.430000007</v>
      </c>
      <c r="K75" s="339">
        <f t="shared" si="124"/>
        <v>18625426.280000001</v>
      </c>
      <c r="L75" s="339">
        <f t="shared" si="125"/>
        <v>89063523.710000008</v>
      </c>
      <c r="M75" s="340">
        <f t="shared" si="126"/>
        <v>0.66893137617538301</v>
      </c>
      <c r="N75" s="340">
        <f t="shared" si="127"/>
        <v>0.84581196335642073</v>
      </c>
      <c r="O75" s="42">
        <f t="shared" si="121"/>
        <v>546165</v>
      </c>
      <c r="P75" s="80">
        <f t="shared" si="121"/>
        <v>143029271.46000001</v>
      </c>
      <c r="Q75" s="80"/>
      <c r="R75" s="80">
        <f t="shared" si="121"/>
        <v>81587481.560000002</v>
      </c>
      <c r="S75" s="213">
        <f t="shared" si="128"/>
        <v>52629413.239999995</v>
      </c>
      <c r="T75" s="339">
        <f t="shared" si="129"/>
        <v>134216894.8</v>
      </c>
      <c r="U75" s="340">
        <f t="shared" si="130"/>
        <v>0.57042506563292539</v>
      </c>
      <c r="V75" s="340">
        <f t="shared" si="131"/>
        <v>0.93838760017410483</v>
      </c>
      <c r="W75" s="42">
        <f t="shared" si="122"/>
        <v>518647</v>
      </c>
      <c r="X75" s="80">
        <f t="shared" si="122"/>
        <v>155762141.78999999</v>
      </c>
      <c r="Y75" s="80"/>
      <c r="Z75" s="80">
        <f t="shared" si="122"/>
        <v>79037338.819999993</v>
      </c>
      <c r="AA75" s="213">
        <f t="shared" si="132"/>
        <v>67120824.269999981</v>
      </c>
      <c r="AB75" s="339">
        <f t="shared" si="133"/>
        <v>146158163.08999997</v>
      </c>
      <c r="AC75" s="340">
        <f t="shared" si="134"/>
        <v>0.5074232924105454</v>
      </c>
      <c r="AD75" s="340">
        <f t="shared" si="135"/>
        <v>0.93834202207524731</v>
      </c>
      <c r="AE75" s="42">
        <f t="shared" si="123"/>
        <v>540106</v>
      </c>
      <c r="AF75" s="80">
        <f t="shared" si="123"/>
        <v>151055684.13</v>
      </c>
      <c r="AG75" s="80"/>
      <c r="AH75" s="80">
        <f t="shared" si="123"/>
        <v>76341728.400000006</v>
      </c>
      <c r="AI75" s="213">
        <f t="shared" si="136"/>
        <v>103618025.28</v>
      </c>
      <c r="AJ75" s="339">
        <f t="shared" si="137"/>
        <v>179959753.68000001</v>
      </c>
      <c r="AK75" s="340">
        <f t="shared" si="138"/>
        <v>0.50538798880484082</v>
      </c>
      <c r="AL75" s="340">
        <f t="shared" si="139"/>
        <v>1.1913471162404248</v>
      </c>
      <c r="AN75" s="213">
        <f>VLOOKUP($A75,SuppCY12!$A$5:$C$48,3,FALSE)</f>
        <v>18625426.280000001</v>
      </c>
      <c r="AO75" s="348"/>
      <c r="AP75" s="60">
        <f t="shared" si="140"/>
        <v>18625426.280000001</v>
      </c>
      <c r="AQ75" s="213">
        <f>VLOOKUP($A75,SuppCY13!$A$5:$C$55,3,FALSE)</f>
        <v>52629413.239999995</v>
      </c>
      <c r="AR75" s="348"/>
      <c r="AS75" s="60">
        <f t="shared" si="141"/>
        <v>52629413.239999995</v>
      </c>
      <c r="AT75" s="213">
        <f>VLOOKUP($A75,SuppCY14!$A$5:$C$105,3,FALSE)</f>
        <v>65411110.269999988</v>
      </c>
      <c r="AU75" s="60">
        <f>VLOOKUP($A75,'Cost SettleCY14'!$A$23:$E$253,5,FALSE)</f>
        <v>1709714</v>
      </c>
      <c r="AV75" s="60">
        <f t="shared" si="142"/>
        <v>67120824.269999981</v>
      </c>
      <c r="AW75" s="213">
        <f>VLOOKUP($A75,SuppCY15!$A$5:$C$107,3,FALSE)</f>
        <v>100643022.28</v>
      </c>
      <c r="AX75" s="60">
        <f>VLOOKUP($A75,'Cost SettleCY15'!$A$23:$E$253,5,FALSE)</f>
        <v>2975003</v>
      </c>
      <c r="AY75" s="60">
        <f t="shared" si="143"/>
        <v>103618025.28</v>
      </c>
    </row>
    <row r="76" spans="1:153" x14ac:dyDescent="0.25">
      <c r="A76" s="76">
        <v>70438</v>
      </c>
      <c r="B76" s="76" t="s">
        <v>66</v>
      </c>
      <c r="C76" s="76"/>
      <c r="D76" s="76"/>
      <c r="E76" s="77" t="s">
        <v>438</v>
      </c>
      <c r="F76" s="83" t="s">
        <v>36</v>
      </c>
      <c r="G76" s="42">
        <f t="shared" si="120"/>
        <v>76584</v>
      </c>
      <c r="H76" s="80">
        <f t="shared" si="120"/>
        <v>17693530.979999997</v>
      </c>
      <c r="I76" s="80"/>
      <c r="J76" s="80">
        <f t="shared" si="120"/>
        <v>9512429.1699999999</v>
      </c>
      <c r="K76" s="339">
        <f t="shared" si="124"/>
        <v>436262.93</v>
      </c>
      <c r="L76" s="339">
        <f t="shared" si="125"/>
        <v>9948692.0999999996</v>
      </c>
      <c r="M76" s="340">
        <f t="shared" si="126"/>
        <v>0.5376218676053095</v>
      </c>
      <c r="N76" s="340">
        <f t="shared" si="127"/>
        <v>0.56227850230943566</v>
      </c>
      <c r="O76" s="42">
        <f t="shared" si="121"/>
        <v>79774</v>
      </c>
      <c r="P76" s="80">
        <f t="shared" si="121"/>
        <v>21117518.849999998</v>
      </c>
      <c r="Q76" s="80"/>
      <c r="R76" s="80">
        <f t="shared" si="121"/>
        <v>10267917.93</v>
      </c>
      <c r="S76" s="213">
        <f t="shared" si="128"/>
        <v>13820686.27</v>
      </c>
      <c r="T76" s="339">
        <f t="shared" si="129"/>
        <v>24088604.199999999</v>
      </c>
      <c r="U76" s="340">
        <f t="shared" si="130"/>
        <v>0.48622747790278403</v>
      </c>
      <c r="V76" s="340">
        <f t="shared" si="131"/>
        <v>1.1406929180981884</v>
      </c>
      <c r="W76" s="42">
        <f t="shared" si="122"/>
        <v>89949</v>
      </c>
      <c r="X76" s="80">
        <f t="shared" si="122"/>
        <v>22725597.890000001</v>
      </c>
      <c r="Y76" s="80"/>
      <c r="Z76" s="80">
        <f t="shared" si="122"/>
        <v>9570868.2400000002</v>
      </c>
      <c r="AA76" s="213">
        <f t="shared" si="132"/>
        <v>22798329.009999998</v>
      </c>
      <c r="AB76" s="339">
        <f t="shared" si="133"/>
        <v>32369197.25</v>
      </c>
      <c r="AC76" s="340">
        <f t="shared" si="134"/>
        <v>0.42114923824342998</v>
      </c>
      <c r="AD76" s="340">
        <f t="shared" si="135"/>
        <v>1.4243496433703728</v>
      </c>
      <c r="AE76" s="42">
        <f t="shared" si="123"/>
        <v>109270</v>
      </c>
      <c r="AF76" s="80">
        <f t="shared" si="123"/>
        <v>21562217.73</v>
      </c>
      <c r="AG76" s="80"/>
      <c r="AH76" s="80">
        <f t="shared" si="123"/>
        <v>8371268.5</v>
      </c>
      <c r="AI76" s="213">
        <f t="shared" si="136"/>
        <v>25099048.190000001</v>
      </c>
      <c r="AJ76" s="339">
        <f t="shared" si="137"/>
        <v>33470316.690000001</v>
      </c>
      <c r="AK76" s="340">
        <f t="shared" si="138"/>
        <v>0.38823782436594473</v>
      </c>
      <c r="AL76" s="340">
        <f t="shared" si="139"/>
        <v>1.5522668915188624</v>
      </c>
      <c r="AN76" s="213">
        <f>VLOOKUP($A76,SuppCY12!$A$5:$C$48,3,FALSE)</f>
        <v>436262.93</v>
      </c>
      <c r="AO76" s="348"/>
      <c r="AP76" s="60">
        <f t="shared" si="140"/>
        <v>436262.93</v>
      </c>
      <c r="AQ76" s="213">
        <f>VLOOKUP($A76,SuppCY13!$A$5:$C$55,3,FALSE)</f>
        <v>13820686.27</v>
      </c>
      <c r="AR76" s="348"/>
      <c r="AS76" s="60">
        <f t="shared" si="141"/>
        <v>13820686.27</v>
      </c>
      <c r="AT76" s="213">
        <f>VLOOKUP($A76,SuppCY14!$A$5:$C$105,3,FALSE)</f>
        <v>22857170.009999998</v>
      </c>
      <c r="AU76" s="60">
        <f>VLOOKUP($A76,'Cost SettleCY14'!$A$23:$E$253,5,FALSE)</f>
        <v>-58841</v>
      </c>
      <c r="AV76" s="60">
        <f t="shared" si="142"/>
        <v>22798329.009999998</v>
      </c>
      <c r="AW76" s="213">
        <f>VLOOKUP($A76,SuppCY15!$A$5:$C$107,3,FALSE)</f>
        <v>25149263.190000001</v>
      </c>
      <c r="AX76" s="60">
        <f>VLOOKUP($A76,'Cost SettleCY15'!$A$23:$E$253,5,FALSE)</f>
        <v>-50215</v>
      </c>
      <c r="AY76" s="60">
        <f t="shared" si="143"/>
        <v>25099048.190000001</v>
      </c>
    </row>
    <row r="77" spans="1:153" x14ac:dyDescent="0.25">
      <c r="A77" s="76">
        <v>72016</v>
      </c>
      <c r="B77" s="76" t="s">
        <v>67</v>
      </c>
      <c r="C77" s="76"/>
      <c r="D77" s="76"/>
      <c r="E77" s="77" t="s">
        <v>438</v>
      </c>
      <c r="F77" s="83" t="s">
        <v>36</v>
      </c>
      <c r="G77" s="42">
        <f t="shared" si="120"/>
        <v>233620</v>
      </c>
      <c r="H77" s="80">
        <f t="shared" si="120"/>
        <v>63512793</v>
      </c>
      <c r="I77" s="80"/>
      <c r="J77" s="80">
        <f t="shared" si="120"/>
        <v>35073638.100000001</v>
      </c>
      <c r="K77" s="339">
        <f t="shared" si="124"/>
        <v>7364867</v>
      </c>
      <c r="L77" s="339">
        <f t="shared" si="125"/>
        <v>42438505.100000001</v>
      </c>
      <c r="M77" s="340">
        <f t="shared" si="126"/>
        <v>0.55222950280268734</v>
      </c>
      <c r="N77" s="340">
        <f t="shared" si="127"/>
        <v>0.66818829869440632</v>
      </c>
      <c r="O77" s="42">
        <f t="shared" si="121"/>
        <v>379473</v>
      </c>
      <c r="P77" s="80">
        <f t="shared" si="121"/>
        <v>107276180.48</v>
      </c>
      <c r="Q77" s="80"/>
      <c r="R77" s="80">
        <f t="shared" si="121"/>
        <v>54908264.640000008</v>
      </c>
      <c r="S77" s="213">
        <f t="shared" si="128"/>
        <v>94508620.709999993</v>
      </c>
      <c r="T77" s="339">
        <f t="shared" si="129"/>
        <v>149416885.34999999</v>
      </c>
      <c r="U77" s="340">
        <f t="shared" si="130"/>
        <v>0.51184022766579396</v>
      </c>
      <c r="V77" s="340">
        <f t="shared" si="131"/>
        <v>1.392824433918548</v>
      </c>
      <c r="W77" s="42">
        <f t="shared" si="122"/>
        <v>453477</v>
      </c>
      <c r="X77" s="80">
        <f t="shared" si="122"/>
        <v>128274237.84999999</v>
      </c>
      <c r="Y77" s="80"/>
      <c r="Z77" s="80">
        <f t="shared" si="122"/>
        <v>65565600.710000001</v>
      </c>
      <c r="AA77" s="213">
        <f t="shared" si="132"/>
        <v>116848794.36</v>
      </c>
      <c r="AB77" s="339">
        <f t="shared" si="133"/>
        <v>182414395.06999999</v>
      </c>
      <c r="AC77" s="340">
        <f t="shared" si="134"/>
        <v>0.51113615492044806</v>
      </c>
      <c r="AD77" s="340">
        <f t="shared" si="135"/>
        <v>1.4220657095878431</v>
      </c>
      <c r="AE77" s="42">
        <f t="shared" si="123"/>
        <v>447288</v>
      </c>
      <c r="AF77" s="80">
        <f t="shared" si="123"/>
        <v>120201212</v>
      </c>
      <c r="AG77" s="80"/>
      <c r="AH77" s="80">
        <f t="shared" si="123"/>
        <v>70588750.620000005</v>
      </c>
      <c r="AI77" s="213">
        <f t="shared" si="136"/>
        <v>127493511.59</v>
      </c>
      <c r="AJ77" s="339">
        <f t="shared" si="137"/>
        <v>198082262.21000001</v>
      </c>
      <c r="AK77" s="340">
        <f t="shared" si="138"/>
        <v>0.58725489906041883</v>
      </c>
      <c r="AL77" s="340">
        <f t="shared" si="139"/>
        <v>1.6479223371724405</v>
      </c>
      <c r="AN77" s="213">
        <f>VLOOKUP($A77,SuppCY12!$A$5:$C$48,3,FALSE)</f>
        <v>7364867</v>
      </c>
      <c r="AO77" s="348"/>
      <c r="AP77" s="60">
        <f t="shared" si="140"/>
        <v>7364867</v>
      </c>
      <c r="AQ77" s="213">
        <f>VLOOKUP($A77,SuppCY13!$A$5:$C$55,3,FALSE)</f>
        <v>94508620.709999993</v>
      </c>
      <c r="AR77" s="348"/>
      <c r="AS77" s="60">
        <f t="shared" si="141"/>
        <v>94508620.709999993</v>
      </c>
      <c r="AT77" s="213">
        <f>VLOOKUP($A77,SuppCY14!$A$5:$C$105,3,FALSE)</f>
        <v>96407691.359999999</v>
      </c>
      <c r="AU77" s="60">
        <f>VLOOKUP($A77,'Cost SettleCY14'!$A$23:$E$253,5,FALSE)</f>
        <v>20441103</v>
      </c>
      <c r="AV77" s="60">
        <f t="shared" si="142"/>
        <v>116848794.36</v>
      </c>
      <c r="AW77" s="213">
        <f>VLOOKUP($A77,SuppCY15!$A$5:$C$107,3,FALSE)</f>
        <v>118482768.59</v>
      </c>
      <c r="AX77" s="60">
        <f>VLOOKUP($A77,'Cost SettleCY15'!$A$23:$E$253,5,FALSE)</f>
        <v>9010743</v>
      </c>
      <c r="AY77" s="60">
        <f t="shared" si="143"/>
        <v>127493511.59</v>
      </c>
    </row>
    <row r="78" spans="1:153" x14ac:dyDescent="0.25">
      <c r="A78" s="76">
        <v>73010</v>
      </c>
      <c r="B78" s="76" t="s">
        <v>68</v>
      </c>
      <c r="C78" s="76"/>
      <c r="D78" s="76"/>
      <c r="E78" s="77" t="s">
        <v>438</v>
      </c>
      <c r="F78" s="83" t="s">
        <v>36</v>
      </c>
      <c r="G78" s="42">
        <f t="shared" si="120"/>
        <v>140513</v>
      </c>
      <c r="H78" s="80">
        <f t="shared" si="120"/>
        <v>39531208.200000003</v>
      </c>
      <c r="I78" s="80"/>
      <c r="J78" s="80">
        <f t="shared" si="120"/>
        <v>31385437.57</v>
      </c>
      <c r="K78" s="339">
        <f t="shared" si="124"/>
        <v>1836626</v>
      </c>
      <c r="L78" s="339">
        <f t="shared" si="125"/>
        <v>33222063.57</v>
      </c>
      <c r="M78" s="340">
        <f t="shared" si="126"/>
        <v>0.79394076222542564</v>
      </c>
      <c r="N78" s="340">
        <f t="shared" si="127"/>
        <v>0.84040091569981401</v>
      </c>
      <c r="O78" s="42">
        <f t="shared" si="121"/>
        <v>139226</v>
      </c>
      <c r="P78" s="80">
        <f t="shared" si="121"/>
        <v>47895286.469999999</v>
      </c>
      <c r="Q78" s="80"/>
      <c r="R78" s="80">
        <f t="shared" si="121"/>
        <v>32474034.400000002</v>
      </c>
      <c r="S78" s="213">
        <f t="shared" si="128"/>
        <v>15022837.609999999</v>
      </c>
      <c r="T78" s="339">
        <f t="shared" si="129"/>
        <v>47496872.010000005</v>
      </c>
      <c r="U78" s="340">
        <f t="shared" si="130"/>
        <v>0.67802150886686208</v>
      </c>
      <c r="V78" s="340">
        <f t="shared" si="131"/>
        <v>0.99168155179007966</v>
      </c>
      <c r="W78" s="42">
        <f t="shared" si="122"/>
        <v>187882</v>
      </c>
      <c r="X78" s="80">
        <f t="shared" si="122"/>
        <v>55825294.420000002</v>
      </c>
      <c r="Y78" s="80"/>
      <c r="Z78" s="80">
        <f t="shared" si="122"/>
        <v>31598705.579999998</v>
      </c>
      <c r="AA78" s="213">
        <f t="shared" si="132"/>
        <v>40253005.020000003</v>
      </c>
      <c r="AB78" s="339">
        <f t="shared" si="133"/>
        <v>71851710.599999994</v>
      </c>
      <c r="AC78" s="340">
        <f t="shared" si="134"/>
        <v>0.56602846269413365</v>
      </c>
      <c r="AD78" s="340">
        <f t="shared" si="135"/>
        <v>1.2870816239575149</v>
      </c>
      <c r="AE78" s="42">
        <f t="shared" si="123"/>
        <v>254099</v>
      </c>
      <c r="AF78" s="80">
        <f t="shared" si="123"/>
        <v>58382380.940000005</v>
      </c>
      <c r="AG78" s="80"/>
      <c r="AH78" s="80">
        <f t="shared" si="123"/>
        <v>32077388.34</v>
      </c>
      <c r="AI78" s="213">
        <f t="shared" si="136"/>
        <v>13490214.810000001</v>
      </c>
      <c r="AJ78" s="339">
        <f t="shared" si="137"/>
        <v>45567603.149999999</v>
      </c>
      <c r="AK78" s="340">
        <f t="shared" si="138"/>
        <v>0.54943611109259427</v>
      </c>
      <c r="AL78" s="340">
        <f t="shared" si="139"/>
        <v>0.78050265193586665</v>
      </c>
      <c r="AN78" s="213">
        <f>VLOOKUP($A78,SuppCY12!$A$5:$C$48,3,FALSE)</f>
        <v>1836626</v>
      </c>
      <c r="AO78" s="348"/>
      <c r="AP78" s="60">
        <f t="shared" si="140"/>
        <v>1836626</v>
      </c>
      <c r="AQ78" s="213">
        <f>VLOOKUP($A78,SuppCY13!$A$5:$C$55,3,FALSE)</f>
        <v>15022837.609999999</v>
      </c>
      <c r="AR78" s="348"/>
      <c r="AS78" s="60">
        <f t="shared" si="141"/>
        <v>15022837.609999999</v>
      </c>
      <c r="AT78" s="213">
        <f>VLOOKUP($A78,SuppCY14!$A$5:$C$105,3,FALSE)</f>
        <v>40459415.020000003</v>
      </c>
      <c r="AU78" s="60">
        <f>VLOOKUP($A78,'Cost SettleCY14'!$A$23:$E$253,5,FALSE)</f>
        <v>-206410</v>
      </c>
      <c r="AV78" s="60">
        <f t="shared" si="142"/>
        <v>40253005.020000003</v>
      </c>
      <c r="AW78" s="213">
        <f>VLOOKUP($A78,SuppCY15!$A$5:$C$107,3,FALSE)</f>
        <v>14011604.810000001</v>
      </c>
      <c r="AX78" s="60">
        <f>VLOOKUP($A78,'Cost SettleCY15'!$A$23:$E$253,5,FALSE)</f>
        <v>-521390</v>
      </c>
      <c r="AY78" s="60">
        <f t="shared" si="143"/>
        <v>13490214.810000001</v>
      </c>
    </row>
    <row r="79" spans="1:153" x14ac:dyDescent="0.25">
      <c r="A79" s="76">
        <v>72047</v>
      </c>
      <c r="B79" s="76" t="s">
        <v>69</v>
      </c>
      <c r="C79" s="76"/>
      <c r="D79" s="76"/>
      <c r="E79" s="77" t="s">
        <v>438</v>
      </c>
      <c r="F79" s="83" t="s">
        <v>36</v>
      </c>
      <c r="G79" s="42">
        <f t="shared" si="120"/>
        <v>110372</v>
      </c>
      <c r="H79" s="80">
        <f t="shared" si="120"/>
        <v>35439201.910000004</v>
      </c>
      <c r="I79" s="80"/>
      <c r="J79" s="80">
        <f t="shared" si="120"/>
        <v>31108744.640000001</v>
      </c>
      <c r="K79" s="339">
        <f t="shared" si="124"/>
        <v>52951986.5</v>
      </c>
      <c r="L79" s="339">
        <f t="shared" si="125"/>
        <v>84060731.140000001</v>
      </c>
      <c r="M79" s="340">
        <f t="shared" si="126"/>
        <v>0.87780601603282538</v>
      </c>
      <c r="N79" s="340">
        <f t="shared" si="127"/>
        <v>2.371970208400215</v>
      </c>
      <c r="O79" s="42">
        <f t="shared" si="121"/>
        <v>144104</v>
      </c>
      <c r="P79" s="80">
        <f t="shared" si="121"/>
        <v>44338146.829999998</v>
      </c>
      <c r="Q79" s="80"/>
      <c r="R79" s="80">
        <f t="shared" si="121"/>
        <v>36133416.609999999</v>
      </c>
      <c r="S79" s="213">
        <f t="shared" si="128"/>
        <v>80678602.769999996</v>
      </c>
      <c r="T79" s="339">
        <f t="shared" si="129"/>
        <v>116812019.38</v>
      </c>
      <c r="U79" s="340">
        <f t="shared" si="130"/>
        <v>0.81495098901047147</v>
      </c>
      <c r="V79" s="340">
        <f t="shared" si="131"/>
        <v>2.6345715310988789</v>
      </c>
      <c r="W79" s="42">
        <f t="shared" si="122"/>
        <v>151388</v>
      </c>
      <c r="X79" s="80">
        <f t="shared" si="122"/>
        <v>44750011.260000005</v>
      </c>
      <c r="Y79" s="80"/>
      <c r="Z79" s="80">
        <f t="shared" si="122"/>
        <v>34273167.559999995</v>
      </c>
      <c r="AA79" s="213">
        <f t="shared" si="132"/>
        <v>15034729.93</v>
      </c>
      <c r="AB79" s="339">
        <f t="shared" si="133"/>
        <v>49307897.489999995</v>
      </c>
      <c r="AC79" s="340">
        <f t="shared" si="134"/>
        <v>0.76588064661863486</v>
      </c>
      <c r="AD79" s="340">
        <f t="shared" si="135"/>
        <v>1.1018521806289259</v>
      </c>
      <c r="AE79" s="42">
        <f t="shared" si="123"/>
        <v>119697</v>
      </c>
      <c r="AF79" s="80">
        <f t="shared" si="123"/>
        <v>37192584.939999998</v>
      </c>
      <c r="AG79" s="80"/>
      <c r="AH79" s="80">
        <f t="shared" si="123"/>
        <v>27538619.239999998</v>
      </c>
      <c r="AI79" s="213">
        <f t="shared" si="136"/>
        <v>27647892</v>
      </c>
      <c r="AJ79" s="339">
        <f t="shared" si="137"/>
        <v>55186511.239999995</v>
      </c>
      <c r="AK79" s="340">
        <f t="shared" si="138"/>
        <v>0.74043305364297707</v>
      </c>
      <c r="AL79" s="340">
        <f t="shared" si="139"/>
        <v>1.4838041327062437</v>
      </c>
      <c r="AN79" s="213">
        <f>VLOOKUP($A79,SuppCY12!$A$5:$C$48,3,FALSE)</f>
        <v>52951986.5</v>
      </c>
      <c r="AO79" s="348"/>
      <c r="AP79" s="60">
        <f t="shared" si="140"/>
        <v>52951986.5</v>
      </c>
      <c r="AQ79" s="213">
        <f>VLOOKUP($A79,SuppCY13!$A$5:$C$55,3,FALSE)</f>
        <v>80678602.769999996</v>
      </c>
      <c r="AR79" s="348"/>
      <c r="AS79" s="60">
        <f t="shared" si="141"/>
        <v>80678602.769999996</v>
      </c>
      <c r="AT79" s="213">
        <f>VLOOKUP($A79,SuppCY14!$A$5:$C$105,3,FALSE)</f>
        <v>15988024.93</v>
      </c>
      <c r="AU79" s="60">
        <f>VLOOKUP($A79,'Cost SettleCY14'!$A$23:$E$253,5,FALSE)</f>
        <v>-953295</v>
      </c>
      <c r="AV79" s="60">
        <f t="shared" si="142"/>
        <v>15034729.93</v>
      </c>
      <c r="AW79" s="213">
        <f>VLOOKUP($A79,SuppCY15!$A$5:$C$107,3,FALSE)</f>
        <v>27647892</v>
      </c>
      <c r="AX79" s="60">
        <f>VLOOKUP($A79,'Cost SettleCY15'!$A$23:$E$253,5,FALSE)</f>
        <v>0</v>
      </c>
      <c r="AY79" s="60">
        <f t="shared" si="143"/>
        <v>27647892</v>
      </c>
    </row>
    <row r="80" spans="1:153" x14ac:dyDescent="0.25">
      <c r="A80" s="76">
        <v>76379</v>
      </c>
      <c r="B80" s="76" t="s">
        <v>70</v>
      </c>
      <c r="C80" s="76"/>
      <c r="D80" s="76"/>
      <c r="E80" s="77" t="s">
        <v>438</v>
      </c>
      <c r="F80" s="83" t="s">
        <v>36</v>
      </c>
      <c r="G80" s="42">
        <f t="shared" si="120"/>
        <v>239691</v>
      </c>
      <c r="H80" s="80">
        <f t="shared" si="120"/>
        <v>61026154.090000004</v>
      </c>
      <c r="I80" s="80"/>
      <c r="J80" s="80">
        <f t="shared" si="120"/>
        <v>44731800.43</v>
      </c>
      <c r="K80" s="339">
        <f t="shared" si="124"/>
        <v>17151867.100000001</v>
      </c>
      <c r="L80" s="339">
        <f t="shared" si="125"/>
        <v>61883667.530000001</v>
      </c>
      <c r="M80" s="340">
        <f t="shared" si="126"/>
        <v>0.73299392853809109</v>
      </c>
      <c r="N80" s="340">
        <f t="shared" si="127"/>
        <v>1.0140515726869395</v>
      </c>
      <c r="O80" s="42">
        <f t="shared" si="121"/>
        <v>268711</v>
      </c>
      <c r="P80" s="80">
        <f t="shared" si="121"/>
        <v>74119415.549999997</v>
      </c>
      <c r="Q80" s="80"/>
      <c r="R80" s="80">
        <f t="shared" si="121"/>
        <v>45238980.650000006</v>
      </c>
      <c r="S80" s="213">
        <f t="shared" si="128"/>
        <v>31322977.490000002</v>
      </c>
      <c r="T80" s="339">
        <f t="shared" si="129"/>
        <v>76561958.140000015</v>
      </c>
      <c r="U80" s="340">
        <f t="shared" si="130"/>
        <v>0.61035263586883493</v>
      </c>
      <c r="V80" s="340">
        <f t="shared" si="131"/>
        <v>1.0329541534006337</v>
      </c>
      <c r="W80" s="42">
        <f t="shared" si="122"/>
        <v>248615</v>
      </c>
      <c r="X80" s="80">
        <f t="shared" si="122"/>
        <v>72038552.579999998</v>
      </c>
      <c r="Y80" s="80"/>
      <c r="Z80" s="80">
        <f t="shared" si="122"/>
        <v>40856831.660000004</v>
      </c>
      <c r="AA80" s="213">
        <f t="shared" si="132"/>
        <v>39409233.880000003</v>
      </c>
      <c r="AB80" s="339">
        <f t="shared" si="133"/>
        <v>80266065.540000007</v>
      </c>
      <c r="AC80" s="340">
        <f t="shared" si="134"/>
        <v>0.56715231215435402</v>
      </c>
      <c r="AD80" s="340">
        <f t="shared" si="135"/>
        <v>1.1142098593786045</v>
      </c>
      <c r="AE80" s="42">
        <f t="shared" si="123"/>
        <v>247275</v>
      </c>
      <c r="AF80" s="80">
        <f t="shared" si="123"/>
        <v>62898147.840000004</v>
      </c>
      <c r="AG80" s="80"/>
      <c r="AH80" s="80">
        <f t="shared" si="123"/>
        <v>35739524.350000001</v>
      </c>
      <c r="AI80" s="213">
        <f t="shared" si="136"/>
        <v>84762094.719999999</v>
      </c>
      <c r="AJ80" s="339">
        <f t="shared" si="137"/>
        <v>120501619.06999999</v>
      </c>
      <c r="AK80" s="340">
        <f t="shared" si="138"/>
        <v>0.56821266726190456</v>
      </c>
      <c r="AL80" s="340">
        <f t="shared" si="139"/>
        <v>1.9158214225406354</v>
      </c>
      <c r="AN80" s="213">
        <f>VLOOKUP($A80,SuppCY12!$A$5:$C$48,3,FALSE)</f>
        <v>17151867.100000001</v>
      </c>
      <c r="AO80" s="348"/>
      <c r="AP80" s="60">
        <f t="shared" si="140"/>
        <v>17151867.100000001</v>
      </c>
      <c r="AQ80" s="213">
        <f>VLOOKUP($A80,SuppCY13!$A$5:$C$55,3,FALSE)</f>
        <v>31322977.490000002</v>
      </c>
      <c r="AR80" s="348"/>
      <c r="AS80" s="60">
        <f t="shared" si="141"/>
        <v>31322977.490000002</v>
      </c>
      <c r="AT80" s="213">
        <f>VLOOKUP($A80,SuppCY14!$A$5:$C$105,3,FALSE)</f>
        <v>39005471.880000003</v>
      </c>
      <c r="AU80" s="60">
        <f>VLOOKUP($A80,'Cost SettleCY14'!$A$23:$E$253,5,FALSE)</f>
        <v>403762</v>
      </c>
      <c r="AV80" s="60">
        <f t="shared" si="142"/>
        <v>39409233.880000003</v>
      </c>
      <c r="AW80" s="213">
        <f>VLOOKUP($A80,SuppCY15!$A$5:$C$107,3,FALSE)</f>
        <v>84107359.719999999</v>
      </c>
      <c r="AX80" s="60">
        <f>VLOOKUP($A80,'Cost SettleCY15'!$A$23:$E$253,5,FALSE)</f>
        <v>654735</v>
      </c>
      <c r="AY80" s="60">
        <f t="shared" si="143"/>
        <v>84762094.719999999</v>
      </c>
    </row>
    <row r="81" spans="1:76" x14ac:dyDescent="0.25">
      <c r="A81" s="76">
        <v>72037</v>
      </c>
      <c r="B81" s="76" t="s">
        <v>71</v>
      </c>
      <c r="C81" s="76"/>
      <c r="D81" s="76"/>
      <c r="E81" s="77" t="s">
        <v>438</v>
      </c>
      <c r="F81" s="83" t="s">
        <v>36</v>
      </c>
      <c r="G81" s="42">
        <f t="shared" si="120"/>
        <v>99356</v>
      </c>
      <c r="H81" s="80">
        <f t="shared" si="120"/>
        <v>20633707.689999998</v>
      </c>
      <c r="I81" s="80"/>
      <c r="J81" s="80">
        <f t="shared" si="120"/>
        <v>14286233.84</v>
      </c>
      <c r="K81" s="339">
        <f t="shared" si="124"/>
        <v>95332216.310000002</v>
      </c>
      <c r="L81" s="339">
        <f t="shared" si="125"/>
        <v>109618450.15000001</v>
      </c>
      <c r="M81" s="340">
        <f t="shared" si="126"/>
        <v>0.69237356924096283</v>
      </c>
      <c r="N81" s="340">
        <f t="shared" si="127"/>
        <v>5.3125910183910348</v>
      </c>
      <c r="O81" s="42">
        <f t="shared" si="121"/>
        <v>125050</v>
      </c>
      <c r="P81" s="80">
        <f t="shared" si="121"/>
        <v>36024680.589999996</v>
      </c>
      <c r="Q81" s="80"/>
      <c r="R81" s="80">
        <f t="shared" si="121"/>
        <v>12014125.33</v>
      </c>
      <c r="S81" s="213">
        <f t="shared" si="128"/>
        <v>62267916.240000002</v>
      </c>
      <c r="T81" s="339">
        <f t="shared" si="129"/>
        <v>74282041.570000008</v>
      </c>
      <c r="U81" s="340">
        <f t="shared" si="130"/>
        <v>0.3334970673781622</v>
      </c>
      <c r="V81" s="340">
        <f t="shared" si="131"/>
        <v>2.0619764104340117</v>
      </c>
      <c r="W81" s="42">
        <f t="shared" si="122"/>
        <v>184742</v>
      </c>
      <c r="X81" s="80">
        <f t="shared" si="122"/>
        <v>51613230.859999999</v>
      </c>
      <c r="Y81" s="80"/>
      <c r="Z81" s="80">
        <f t="shared" si="122"/>
        <v>13095986.559999999</v>
      </c>
      <c r="AA81" s="213">
        <f t="shared" si="132"/>
        <v>47636108.118000001</v>
      </c>
      <c r="AB81" s="339">
        <f t="shared" si="133"/>
        <v>60732094.678000003</v>
      </c>
      <c r="AC81" s="340">
        <f t="shared" si="134"/>
        <v>0.25373312892429922</v>
      </c>
      <c r="AD81" s="340">
        <f t="shared" si="135"/>
        <v>1.1766768649444705</v>
      </c>
      <c r="AE81" s="42">
        <f t="shared" si="123"/>
        <v>178848</v>
      </c>
      <c r="AF81" s="80">
        <f t="shared" si="123"/>
        <v>56081402.25</v>
      </c>
      <c r="AG81" s="80"/>
      <c r="AH81" s="80">
        <f t="shared" si="123"/>
        <v>12674426.950000001</v>
      </c>
      <c r="AI81" s="213">
        <f t="shared" si="136"/>
        <v>85390096.829999998</v>
      </c>
      <c r="AJ81" s="339">
        <f t="shared" si="137"/>
        <v>98064523.780000001</v>
      </c>
      <c r="AK81" s="340">
        <f t="shared" si="138"/>
        <v>0.22600053567669132</v>
      </c>
      <c r="AL81" s="340">
        <f t="shared" si="139"/>
        <v>1.7486104099688413</v>
      </c>
      <c r="AN81" s="213">
        <f>VLOOKUP($A81,SuppCY12!$A$5:$C$48,3,FALSE)</f>
        <v>95332216.310000002</v>
      </c>
      <c r="AO81" s="348"/>
      <c r="AP81" s="60">
        <f t="shared" si="140"/>
        <v>95332216.310000002</v>
      </c>
      <c r="AQ81" s="213">
        <f>VLOOKUP($A81,SuppCY13!$A$5:$C$55,3,FALSE)</f>
        <v>62267916.240000002</v>
      </c>
      <c r="AR81" s="348"/>
      <c r="AS81" s="60">
        <f t="shared" si="141"/>
        <v>62267916.240000002</v>
      </c>
      <c r="AT81" s="213">
        <f>VLOOKUP($A81,SuppCY14!$A$5:$C$105,3,FALSE)</f>
        <v>49594779.118000001</v>
      </c>
      <c r="AU81" s="60">
        <f>VLOOKUP($A81,'Cost SettleCY14'!$A$23:$E$253,5,FALSE)</f>
        <v>-1958671</v>
      </c>
      <c r="AV81" s="60">
        <f t="shared" si="142"/>
        <v>47636108.118000001</v>
      </c>
      <c r="AW81" s="213">
        <f>VLOOKUP($A81,SuppCY15!$A$5:$C$107,3,FALSE)</f>
        <v>88287608.829999998</v>
      </c>
      <c r="AX81" s="60">
        <f>VLOOKUP($A81,'Cost SettleCY15'!$A$23:$E$253,5,FALSE)</f>
        <v>-2897512</v>
      </c>
      <c r="AY81" s="60">
        <f t="shared" si="143"/>
        <v>85390096.829999998</v>
      </c>
    </row>
    <row r="82" spans="1:76" x14ac:dyDescent="0.25">
      <c r="A82" s="76">
        <v>73771</v>
      </c>
      <c r="B82" s="76" t="s">
        <v>72</v>
      </c>
      <c r="C82" s="76"/>
      <c r="D82" s="76"/>
      <c r="E82" s="77" t="s">
        <v>438</v>
      </c>
      <c r="F82" s="83" t="s">
        <v>36</v>
      </c>
      <c r="G82" s="42">
        <f t="shared" si="120"/>
        <v>303762</v>
      </c>
      <c r="H82" s="80">
        <f t="shared" si="120"/>
        <v>102326912.12</v>
      </c>
      <c r="I82" s="80"/>
      <c r="J82" s="80">
        <f t="shared" si="120"/>
        <v>52448485.809999995</v>
      </c>
      <c r="K82" s="339">
        <f t="shared" si="124"/>
        <v>122343857.02</v>
      </c>
      <c r="L82" s="339">
        <f t="shared" si="125"/>
        <v>174792342.82999998</v>
      </c>
      <c r="M82" s="340">
        <f t="shared" si="126"/>
        <v>0.51255808196863228</v>
      </c>
      <c r="N82" s="340">
        <f t="shared" si="127"/>
        <v>1.7081756813400066</v>
      </c>
      <c r="O82" s="42">
        <f t="shared" si="121"/>
        <v>440050</v>
      </c>
      <c r="P82" s="80">
        <f t="shared" si="121"/>
        <v>156715414.92999998</v>
      </c>
      <c r="Q82" s="80"/>
      <c r="R82" s="80">
        <f t="shared" si="121"/>
        <v>58277983.259999998</v>
      </c>
      <c r="S82" s="213">
        <f t="shared" si="128"/>
        <v>235177106.71000001</v>
      </c>
      <c r="T82" s="339">
        <f t="shared" si="129"/>
        <v>293455089.97000003</v>
      </c>
      <c r="U82" s="340">
        <f t="shared" si="130"/>
        <v>0.37187141600608342</v>
      </c>
      <c r="V82" s="340">
        <f t="shared" si="131"/>
        <v>1.8725349392149937</v>
      </c>
      <c r="W82" s="42">
        <f t="shared" si="122"/>
        <v>462727</v>
      </c>
      <c r="X82" s="80">
        <f t="shared" si="122"/>
        <v>197116186.15000004</v>
      </c>
      <c r="Y82" s="80"/>
      <c r="Z82" s="80">
        <f t="shared" si="122"/>
        <v>65264104.619999997</v>
      </c>
      <c r="AA82" s="213">
        <f t="shared" si="132"/>
        <v>117958531</v>
      </c>
      <c r="AB82" s="339">
        <f t="shared" si="133"/>
        <v>183222635.62</v>
      </c>
      <c r="AC82" s="340">
        <f t="shared" si="134"/>
        <v>0.33109459905203215</v>
      </c>
      <c r="AD82" s="340">
        <f t="shared" si="135"/>
        <v>0.92951593270261723</v>
      </c>
      <c r="AE82" s="42">
        <f t="shared" si="123"/>
        <v>509997</v>
      </c>
      <c r="AF82" s="80">
        <f t="shared" si="123"/>
        <v>182588480.09999999</v>
      </c>
      <c r="AG82" s="80"/>
      <c r="AH82" s="80">
        <f t="shared" si="123"/>
        <v>54225799.079999998</v>
      </c>
      <c r="AI82" s="213">
        <f t="shared" si="136"/>
        <v>144631729.77000001</v>
      </c>
      <c r="AJ82" s="339">
        <f t="shared" si="137"/>
        <v>198857528.85000002</v>
      </c>
      <c r="AK82" s="340">
        <f t="shared" si="138"/>
        <v>0.29698368183086704</v>
      </c>
      <c r="AL82" s="340">
        <f t="shared" si="139"/>
        <v>1.0891022738186429</v>
      </c>
      <c r="AN82" s="213">
        <f>VLOOKUP($A82,SuppCY12!$A$5:$C$48,3,FALSE)</f>
        <v>122343857.02</v>
      </c>
      <c r="AO82" s="348"/>
      <c r="AP82" s="60">
        <f t="shared" ref="AP82:AP151" si="144">SUM(AN82:AO82)</f>
        <v>122343857.02</v>
      </c>
      <c r="AQ82" s="213">
        <f>VLOOKUP($A82,SuppCY13!$A$5:$C$55,3,FALSE)</f>
        <v>235177106.71000001</v>
      </c>
      <c r="AR82" s="348"/>
      <c r="AS82" s="60">
        <f t="shared" si="141"/>
        <v>235177106.71000001</v>
      </c>
      <c r="AT82" s="213">
        <f>VLOOKUP($A82,SuppCY14!$A$5:$C$105,3,FALSE)</f>
        <v>129429728</v>
      </c>
      <c r="AU82" s="60">
        <f>VLOOKUP($A82,'Cost SettleCY14'!$A$23:$E$253,5,FALSE)</f>
        <v>-11471197</v>
      </c>
      <c r="AV82" s="60">
        <f t="shared" si="142"/>
        <v>117958531</v>
      </c>
      <c r="AW82" s="213">
        <f>VLOOKUP($A82,SuppCY15!$A$5:$C$107,3,FALSE)</f>
        <v>149333282.77000001</v>
      </c>
      <c r="AX82" s="60">
        <f>VLOOKUP($A82,'Cost SettleCY15'!$A$23:$E$253,5,FALSE)</f>
        <v>-4701553</v>
      </c>
      <c r="AY82" s="60">
        <f t="shared" si="143"/>
        <v>144631729.77000001</v>
      </c>
    </row>
    <row r="83" spans="1:76" x14ac:dyDescent="0.25">
      <c r="A83" s="76">
        <v>72042</v>
      </c>
      <c r="B83" s="76" t="s">
        <v>73</v>
      </c>
      <c r="C83" s="76"/>
      <c r="D83" s="76"/>
      <c r="E83" s="77" t="s">
        <v>438</v>
      </c>
      <c r="F83" s="83" t="s">
        <v>36</v>
      </c>
      <c r="G83" s="42">
        <f t="shared" si="120"/>
        <v>104353</v>
      </c>
      <c r="H83" s="80">
        <f t="shared" si="120"/>
        <v>20501886.369999997</v>
      </c>
      <c r="I83" s="80"/>
      <c r="J83" s="80">
        <f t="shared" si="120"/>
        <v>11571132.359999999</v>
      </c>
      <c r="K83" s="339">
        <f t="shared" si="124"/>
        <v>38097822.719999999</v>
      </c>
      <c r="L83" s="339">
        <f t="shared" si="125"/>
        <v>49668955.079999998</v>
      </c>
      <c r="M83" s="340">
        <f t="shared" si="126"/>
        <v>0.56439354658270902</v>
      </c>
      <c r="N83" s="340">
        <f t="shared" si="127"/>
        <v>2.4226529297655066</v>
      </c>
      <c r="O83" s="42">
        <f t="shared" si="121"/>
        <v>145671</v>
      </c>
      <c r="P83" s="80">
        <f t="shared" si="121"/>
        <v>35930475.909999996</v>
      </c>
      <c r="Q83" s="80"/>
      <c r="R83" s="80">
        <f t="shared" si="121"/>
        <v>8433249.3399999999</v>
      </c>
      <c r="S83" s="213">
        <f t="shared" si="128"/>
        <v>46971385.479999997</v>
      </c>
      <c r="T83" s="339">
        <f t="shared" si="129"/>
        <v>55404634.819999993</v>
      </c>
      <c r="U83" s="340">
        <f t="shared" si="130"/>
        <v>0.23471020426013614</v>
      </c>
      <c r="V83" s="340">
        <f t="shared" si="131"/>
        <v>1.5419955738626898</v>
      </c>
      <c r="W83" s="42">
        <f t="shared" si="122"/>
        <v>198914</v>
      </c>
      <c r="X83" s="80">
        <f t="shared" si="122"/>
        <v>73489169.920000002</v>
      </c>
      <c r="Y83" s="80"/>
      <c r="Z83" s="80">
        <f t="shared" si="122"/>
        <v>9400531.0700000003</v>
      </c>
      <c r="AA83" s="213">
        <f t="shared" si="132"/>
        <v>79307933.760000005</v>
      </c>
      <c r="AB83" s="339">
        <f t="shared" si="133"/>
        <v>88708464.830000013</v>
      </c>
      <c r="AC83" s="340">
        <f t="shared" si="134"/>
        <v>0.12791723025628646</v>
      </c>
      <c r="AD83" s="340">
        <f t="shared" si="135"/>
        <v>1.2070957520212526</v>
      </c>
      <c r="AE83" s="42">
        <f t="shared" si="123"/>
        <v>244540</v>
      </c>
      <c r="AF83" s="80">
        <f t="shared" si="123"/>
        <v>82594457.599999994</v>
      </c>
      <c r="AG83" s="80"/>
      <c r="AH83" s="80">
        <f t="shared" si="123"/>
        <v>12360095.130000001</v>
      </c>
      <c r="AI83" s="213">
        <f t="shared" si="136"/>
        <v>60548861</v>
      </c>
      <c r="AJ83" s="339">
        <f t="shared" si="137"/>
        <v>72908956.129999995</v>
      </c>
      <c r="AK83" s="340">
        <f t="shared" si="138"/>
        <v>0.14964799684089217</v>
      </c>
      <c r="AL83" s="340">
        <f t="shared" si="139"/>
        <v>0.88273424450698257</v>
      </c>
      <c r="AN83" s="213">
        <f>VLOOKUP($A83,SuppCY12!$A$5:$C$48,3,FALSE)</f>
        <v>38097822.719999999</v>
      </c>
      <c r="AO83" s="348"/>
      <c r="AP83" s="60">
        <f t="shared" si="144"/>
        <v>38097822.719999999</v>
      </c>
      <c r="AQ83" s="213">
        <f>VLOOKUP($A83,SuppCY13!$A$5:$C$55,3,FALSE)</f>
        <v>46971385.479999997</v>
      </c>
      <c r="AR83" s="348"/>
      <c r="AS83" s="60">
        <f t="shared" si="141"/>
        <v>46971385.479999997</v>
      </c>
      <c r="AT83" s="213">
        <f>VLOOKUP($A83,SuppCY14!$A$5:$C$105,3,FALSE)</f>
        <v>79117632.760000005</v>
      </c>
      <c r="AU83" s="60">
        <f>VLOOKUP($A83,'Cost SettleCY14'!$A$23:$E$253,5,FALSE)</f>
        <v>190301</v>
      </c>
      <c r="AV83" s="60">
        <f t="shared" si="142"/>
        <v>79307933.760000005</v>
      </c>
      <c r="AW83" s="213">
        <f>VLOOKUP($A83,SuppCY15!$A$5:$C$107,3,FALSE)</f>
        <v>61459734</v>
      </c>
      <c r="AX83" s="60">
        <f>VLOOKUP($A83,'Cost SettleCY15'!$A$23:$E$253,5,FALSE)</f>
        <v>-910873</v>
      </c>
      <c r="AY83" s="60">
        <f t="shared" si="143"/>
        <v>60548861</v>
      </c>
    </row>
    <row r="84" spans="1:76" x14ac:dyDescent="0.25">
      <c r="A84" s="76">
        <v>76565</v>
      </c>
      <c r="B84" s="76" t="s">
        <v>74</v>
      </c>
      <c r="C84" s="76"/>
      <c r="D84" s="76"/>
      <c r="E84" s="77" t="s">
        <v>438</v>
      </c>
      <c r="F84" s="83" t="s">
        <v>36</v>
      </c>
      <c r="G84" s="42">
        <f t="shared" si="120"/>
        <v>138095</v>
      </c>
      <c r="H84" s="80">
        <f t="shared" si="120"/>
        <v>60297537.68</v>
      </c>
      <c r="I84" s="80"/>
      <c r="J84" s="80">
        <f t="shared" si="120"/>
        <v>34699860.43</v>
      </c>
      <c r="K84" s="339">
        <f t="shared" si="124"/>
        <v>184097166.28</v>
      </c>
      <c r="L84" s="339">
        <f t="shared" si="125"/>
        <v>218797026.71000001</v>
      </c>
      <c r="M84" s="340">
        <f t="shared" si="126"/>
        <v>0.57547723779622173</v>
      </c>
      <c r="N84" s="340">
        <f t="shared" si="127"/>
        <v>3.6286229111238231</v>
      </c>
      <c r="O84" s="42">
        <f t="shared" si="121"/>
        <v>177321</v>
      </c>
      <c r="P84" s="80">
        <f t="shared" si="121"/>
        <v>92684910.140000001</v>
      </c>
      <c r="Q84" s="80"/>
      <c r="R84" s="80">
        <f t="shared" si="121"/>
        <v>34946722.359999999</v>
      </c>
      <c r="S84" s="213">
        <f t="shared" si="128"/>
        <v>196149929.66999999</v>
      </c>
      <c r="T84" s="339">
        <f t="shared" si="129"/>
        <v>231096652.02999997</v>
      </c>
      <c r="U84" s="340">
        <f t="shared" si="130"/>
        <v>0.37704867283372434</v>
      </c>
      <c r="V84" s="340">
        <f t="shared" si="131"/>
        <v>2.4933578905231699</v>
      </c>
      <c r="W84" s="42">
        <f t="shared" si="122"/>
        <v>201338</v>
      </c>
      <c r="X84" s="80">
        <f t="shared" si="122"/>
        <v>105483633.29000001</v>
      </c>
      <c r="Y84" s="80"/>
      <c r="Z84" s="80">
        <f t="shared" si="122"/>
        <v>42702964.289999999</v>
      </c>
      <c r="AA84" s="213">
        <f t="shared" si="132"/>
        <v>194607991.90000001</v>
      </c>
      <c r="AB84" s="339">
        <f t="shared" si="133"/>
        <v>237310956.19</v>
      </c>
      <c r="AC84" s="340">
        <f t="shared" si="134"/>
        <v>0.40483023724257988</v>
      </c>
      <c r="AD84" s="340">
        <f t="shared" si="135"/>
        <v>2.2497419626945803</v>
      </c>
      <c r="AE84" s="42">
        <f t="shared" si="123"/>
        <v>234996</v>
      </c>
      <c r="AF84" s="80">
        <f t="shared" si="123"/>
        <v>101050831.75</v>
      </c>
      <c r="AG84" s="80"/>
      <c r="AH84" s="80">
        <f t="shared" si="123"/>
        <v>38471912.289999999</v>
      </c>
      <c r="AI84" s="213">
        <f t="shared" si="136"/>
        <v>280474566.11000001</v>
      </c>
      <c r="AJ84" s="339">
        <f t="shared" si="137"/>
        <v>318946478.40000004</v>
      </c>
      <c r="AK84" s="340">
        <f t="shared" si="138"/>
        <v>0.38071841293874359</v>
      </c>
      <c r="AL84" s="340">
        <f t="shared" si="139"/>
        <v>3.1562974087049018</v>
      </c>
      <c r="AN84" s="213">
        <f>VLOOKUP($A84,SuppCY12!$A$5:$C$48,3,FALSE)</f>
        <v>184097166.28</v>
      </c>
      <c r="AO84" s="348"/>
      <c r="AP84" s="60">
        <f t="shared" si="144"/>
        <v>184097166.28</v>
      </c>
      <c r="AQ84" s="213">
        <f>VLOOKUP($A84,SuppCY13!$A$5:$C$55,3,FALSE)</f>
        <v>196149929.66999999</v>
      </c>
      <c r="AR84" s="348"/>
      <c r="AS84" s="60">
        <f t="shared" si="141"/>
        <v>196149929.66999999</v>
      </c>
      <c r="AT84" s="213">
        <f>VLOOKUP($A84,SuppCY14!$A$5:$C$105,3,FALSE)</f>
        <v>198206393.90000001</v>
      </c>
      <c r="AU84" s="60">
        <f>VLOOKUP($A84,'Cost SettleCY14'!$A$23:$E$253,5,FALSE)</f>
        <v>-3598402</v>
      </c>
      <c r="AV84" s="60">
        <f t="shared" si="142"/>
        <v>194607991.90000001</v>
      </c>
      <c r="AW84" s="213">
        <f>VLOOKUP($A84,SuppCY15!$A$5:$C$107,3,FALSE)</f>
        <v>278645292.11000001</v>
      </c>
      <c r="AX84" s="60">
        <f>VLOOKUP($A84,'Cost SettleCY15'!$A$23:$E$253,5,FALSE)</f>
        <v>1829274</v>
      </c>
      <c r="AY84" s="60">
        <f t="shared" si="143"/>
        <v>280474566.11000001</v>
      </c>
    </row>
    <row r="85" spans="1:76" x14ac:dyDescent="0.25">
      <c r="A85" s="76">
        <v>73278</v>
      </c>
      <c r="B85" s="76" t="s">
        <v>75</v>
      </c>
      <c r="C85" s="76"/>
      <c r="D85" s="76"/>
      <c r="E85" s="77" t="s">
        <v>438</v>
      </c>
      <c r="F85" s="83" t="s">
        <v>36</v>
      </c>
      <c r="G85" s="42">
        <f t="shared" si="120"/>
        <v>86713</v>
      </c>
      <c r="H85" s="80">
        <f t="shared" si="120"/>
        <v>23726202.399999999</v>
      </c>
      <c r="I85" s="80"/>
      <c r="J85" s="80">
        <f t="shared" si="120"/>
        <v>14385717.08</v>
      </c>
      <c r="K85" s="339">
        <f t="shared" si="124"/>
        <v>55495841</v>
      </c>
      <c r="L85" s="339">
        <f t="shared" si="125"/>
        <v>69881558.079999998</v>
      </c>
      <c r="M85" s="340">
        <f t="shared" si="126"/>
        <v>0.60632194050574229</v>
      </c>
      <c r="N85" s="340">
        <f t="shared" si="127"/>
        <v>2.9453326285373005</v>
      </c>
      <c r="O85" s="42">
        <f t="shared" si="121"/>
        <v>112776</v>
      </c>
      <c r="P85" s="80">
        <f t="shared" si="121"/>
        <v>29583807.039999999</v>
      </c>
      <c r="Q85" s="80"/>
      <c r="R85" s="80">
        <f t="shared" si="121"/>
        <v>15712858.810000001</v>
      </c>
      <c r="S85" s="213">
        <f t="shared" si="128"/>
        <v>46783708.75</v>
      </c>
      <c r="T85" s="339">
        <f t="shared" si="129"/>
        <v>62496567.560000002</v>
      </c>
      <c r="U85" s="340">
        <f t="shared" si="130"/>
        <v>0.53113038456324391</v>
      </c>
      <c r="V85" s="340">
        <f t="shared" si="131"/>
        <v>2.1125262031184477</v>
      </c>
      <c r="W85" s="42">
        <f t="shared" si="122"/>
        <v>117121</v>
      </c>
      <c r="X85" s="80">
        <f t="shared" si="122"/>
        <v>27644405.039999999</v>
      </c>
      <c r="Y85" s="80"/>
      <c r="Z85" s="80">
        <f t="shared" si="122"/>
        <v>14926373.949999999</v>
      </c>
      <c r="AA85" s="213">
        <f t="shared" si="132"/>
        <v>51074713.984999999</v>
      </c>
      <c r="AB85" s="339">
        <f t="shared" si="133"/>
        <v>66001087.935000002</v>
      </c>
      <c r="AC85" s="340">
        <f t="shared" si="134"/>
        <v>0.53994194949764052</v>
      </c>
      <c r="AD85" s="340">
        <f t="shared" si="135"/>
        <v>2.3875025647866144</v>
      </c>
      <c r="AE85" s="42">
        <f t="shared" si="123"/>
        <v>110875</v>
      </c>
      <c r="AF85" s="80">
        <f t="shared" si="123"/>
        <v>27087005.030000001</v>
      </c>
      <c r="AG85" s="80"/>
      <c r="AH85" s="80">
        <f t="shared" si="123"/>
        <v>13842507.25</v>
      </c>
      <c r="AI85" s="213">
        <f t="shared" si="136"/>
        <v>41701080.219999999</v>
      </c>
      <c r="AJ85" s="339">
        <f t="shared" si="137"/>
        <v>55543587.469999999</v>
      </c>
      <c r="AK85" s="340">
        <f t="shared" si="138"/>
        <v>0.5110386783134141</v>
      </c>
      <c r="AL85" s="340">
        <f t="shared" si="139"/>
        <v>2.0505621573327555</v>
      </c>
      <c r="AN85" s="213">
        <f>VLOOKUP($A85,SuppCY12!$A$5:$C$48,3,FALSE)</f>
        <v>55495841</v>
      </c>
      <c r="AO85" s="348"/>
      <c r="AP85" s="60">
        <f t="shared" si="144"/>
        <v>55495841</v>
      </c>
      <c r="AQ85" s="213">
        <f>VLOOKUP($A85,SuppCY13!$A$5:$C$55,3,FALSE)</f>
        <v>46783708.75</v>
      </c>
      <c r="AR85" s="348"/>
      <c r="AS85" s="60">
        <f t="shared" si="141"/>
        <v>46783708.75</v>
      </c>
      <c r="AT85" s="213">
        <f>VLOOKUP($A85,SuppCY14!$A$5:$C$105,3,FALSE)</f>
        <v>51216234.984999999</v>
      </c>
      <c r="AU85" s="60">
        <f>VLOOKUP($A85,'Cost SettleCY14'!$A$23:$E$253,5,FALSE)</f>
        <v>-141521</v>
      </c>
      <c r="AV85" s="60">
        <f t="shared" si="142"/>
        <v>51074713.984999999</v>
      </c>
      <c r="AW85" s="213">
        <f>VLOOKUP($A85,SuppCY15!$A$5:$C$107,3,FALSE)</f>
        <v>42383942.219999999</v>
      </c>
      <c r="AX85" s="60">
        <f>VLOOKUP($A85,'Cost SettleCY15'!$A$23:$E$253,5,FALSE)</f>
        <v>-682862</v>
      </c>
      <c r="AY85" s="60">
        <f t="shared" si="143"/>
        <v>41701080.219999999</v>
      </c>
    </row>
    <row r="86" spans="1:76" x14ac:dyDescent="0.25">
      <c r="A86" s="76">
        <v>74757</v>
      </c>
      <c r="B86" s="76" t="s">
        <v>76</v>
      </c>
      <c r="C86" s="76"/>
      <c r="D86" s="76"/>
      <c r="E86" s="77" t="s">
        <v>438</v>
      </c>
      <c r="F86" s="83" t="s">
        <v>36</v>
      </c>
      <c r="G86" s="42">
        <f t="shared" si="120"/>
        <v>165521</v>
      </c>
      <c r="H86" s="80">
        <f t="shared" si="120"/>
        <v>38356687.75</v>
      </c>
      <c r="I86" s="80"/>
      <c r="J86" s="80">
        <f t="shared" si="120"/>
        <v>26160813.509999998</v>
      </c>
      <c r="K86" s="339">
        <f t="shared" si="124"/>
        <v>0</v>
      </c>
      <c r="L86" s="339">
        <f t="shared" si="125"/>
        <v>26160813.509999998</v>
      </c>
      <c r="M86" s="340">
        <f t="shared" si="126"/>
        <v>0.68204047441505156</v>
      </c>
      <c r="N86" s="340">
        <f t="shared" si="127"/>
        <v>0.68204047441505156</v>
      </c>
      <c r="O86" s="42">
        <f t="shared" si="121"/>
        <v>170066</v>
      </c>
      <c r="P86" s="80">
        <f t="shared" si="121"/>
        <v>40502483.170000002</v>
      </c>
      <c r="Q86" s="80"/>
      <c r="R86" s="80">
        <f t="shared" si="121"/>
        <v>27069744.120000001</v>
      </c>
      <c r="S86" s="213">
        <f t="shared" si="128"/>
        <v>5722630.29</v>
      </c>
      <c r="T86" s="339">
        <f t="shared" si="129"/>
        <v>32792374.41</v>
      </c>
      <c r="U86" s="340">
        <f t="shared" si="130"/>
        <v>0.66834776540442919</v>
      </c>
      <c r="V86" s="340">
        <f t="shared" si="131"/>
        <v>0.80963861579452878</v>
      </c>
      <c r="W86" s="42">
        <f t="shared" si="122"/>
        <v>204620</v>
      </c>
      <c r="X86" s="80">
        <f t="shared" si="122"/>
        <v>59453172.120000005</v>
      </c>
      <c r="Y86" s="80"/>
      <c r="Z86" s="80">
        <f t="shared" si="122"/>
        <v>32300778.719999999</v>
      </c>
      <c r="AA86" s="213">
        <f t="shared" si="132"/>
        <v>-1105582.99</v>
      </c>
      <c r="AB86" s="339">
        <f t="shared" si="133"/>
        <v>31195195.73</v>
      </c>
      <c r="AC86" s="340">
        <f t="shared" si="134"/>
        <v>0.54329781857230863</v>
      </c>
      <c r="AD86" s="340">
        <f t="shared" si="135"/>
        <v>0.52470195647484985</v>
      </c>
      <c r="AE86" s="42">
        <f t="shared" si="123"/>
        <v>250884</v>
      </c>
      <c r="AF86" s="80">
        <f t="shared" si="123"/>
        <v>64490169.739999995</v>
      </c>
      <c r="AG86" s="80"/>
      <c r="AH86" s="80">
        <f t="shared" si="123"/>
        <v>35063567.119999997</v>
      </c>
      <c r="AI86" s="213">
        <f t="shared" si="136"/>
        <v>9191839</v>
      </c>
      <c r="AJ86" s="339">
        <f t="shared" si="137"/>
        <v>44255406.119999997</v>
      </c>
      <c r="AK86" s="340">
        <f t="shared" si="138"/>
        <v>0.54370406003524341</v>
      </c>
      <c r="AL86" s="340">
        <f t="shared" si="139"/>
        <v>0.68623491453691432</v>
      </c>
      <c r="AN86" s="213" t="s">
        <v>31</v>
      </c>
      <c r="AO86" s="348"/>
      <c r="AP86" s="60">
        <f t="shared" si="144"/>
        <v>0</v>
      </c>
      <c r="AQ86" s="213">
        <f>VLOOKUP($A86,SuppCY13!$A$5:$C$55,3,FALSE)</f>
        <v>5722630.29</v>
      </c>
      <c r="AR86" s="348"/>
      <c r="AS86" s="60">
        <f t="shared" si="141"/>
        <v>5722630.29</v>
      </c>
      <c r="AT86" s="213">
        <f>VLOOKUP($A86,SuppCY14!$A$5:$C$105,3,FALSE)</f>
        <v>269538.01</v>
      </c>
      <c r="AU86" s="60">
        <f>VLOOKUP($A86,'Cost SettleCY14'!$A$23:$E$253,5,FALSE)</f>
        <v>-1375121</v>
      </c>
      <c r="AV86" s="60">
        <f t="shared" si="142"/>
        <v>-1105582.99</v>
      </c>
      <c r="AW86" s="213">
        <f>VLOOKUP($A86,SuppCY15!$A$5:$C$107,3,FALSE)</f>
        <v>10540184</v>
      </c>
      <c r="AX86" s="60">
        <f>VLOOKUP($A86,'Cost SettleCY15'!$A$23:$E$253,5,FALSE)</f>
        <v>-1348345</v>
      </c>
      <c r="AY86" s="60">
        <f t="shared" si="143"/>
        <v>9191839</v>
      </c>
    </row>
    <row r="87" spans="1:76" x14ac:dyDescent="0.25">
      <c r="A87" s="76">
        <v>73456</v>
      </c>
      <c r="B87" s="76" t="s">
        <v>77</v>
      </c>
      <c r="C87" s="76"/>
      <c r="D87" s="76"/>
      <c r="E87" s="77" t="s">
        <v>438</v>
      </c>
      <c r="F87" s="83" t="s">
        <v>36</v>
      </c>
      <c r="G87" s="42">
        <f t="shared" si="120"/>
        <v>112929</v>
      </c>
      <c r="H87" s="80">
        <f t="shared" si="120"/>
        <v>58409695.159999996</v>
      </c>
      <c r="I87" s="80"/>
      <c r="J87" s="80">
        <f t="shared" si="120"/>
        <v>39365975.780000001</v>
      </c>
      <c r="K87" s="339">
        <f t="shared" si="124"/>
        <v>13358002</v>
      </c>
      <c r="L87" s="339">
        <f t="shared" si="125"/>
        <v>52723977.780000001</v>
      </c>
      <c r="M87" s="340">
        <f t="shared" si="126"/>
        <v>0.67396304110415095</v>
      </c>
      <c r="N87" s="340">
        <f t="shared" si="127"/>
        <v>0.90265798572608069</v>
      </c>
      <c r="O87" s="42">
        <f t="shared" si="121"/>
        <v>132473</v>
      </c>
      <c r="P87" s="80">
        <f t="shared" si="121"/>
        <v>75568013.489999995</v>
      </c>
      <c r="Q87" s="80"/>
      <c r="R87" s="80">
        <f t="shared" si="121"/>
        <v>44852649.789999999</v>
      </c>
      <c r="S87" s="213">
        <f t="shared" si="128"/>
        <v>44124482.259999998</v>
      </c>
      <c r="T87" s="339">
        <f t="shared" si="129"/>
        <v>88977132.049999997</v>
      </c>
      <c r="U87" s="340">
        <f t="shared" si="130"/>
        <v>0.5935401463998442</v>
      </c>
      <c r="V87" s="340">
        <f t="shared" si="131"/>
        <v>1.1774443701867914</v>
      </c>
      <c r="W87" s="42">
        <f t="shared" si="122"/>
        <v>155450</v>
      </c>
      <c r="X87" s="80">
        <f t="shared" si="122"/>
        <v>89045940.400000006</v>
      </c>
      <c r="Y87" s="80"/>
      <c r="Z87" s="80">
        <f t="shared" si="122"/>
        <v>49984722.879999995</v>
      </c>
      <c r="AA87" s="213">
        <f t="shared" si="132"/>
        <v>25901885.57</v>
      </c>
      <c r="AB87" s="339">
        <f t="shared" si="133"/>
        <v>75886608.449999988</v>
      </c>
      <c r="AC87" s="340">
        <f t="shared" si="134"/>
        <v>0.56133634678308131</v>
      </c>
      <c r="AD87" s="340">
        <f t="shared" si="135"/>
        <v>0.85221862006412119</v>
      </c>
      <c r="AE87" s="42">
        <f t="shared" si="123"/>
        <v>191620</v>
      </c>
      <c r="AF87" s="80">
        <f t="shared" si="123"/>
        <v>84178257.769999996</v>
      </c>
      <c r="AG87" s="80"/>
      <c r="AH87" s="80">
        <f t="shared" si="123"/>
        <v>50152521.810000002</v>
      </c>
      <c r="AI87" s="213">
        <f t="shared" si="136"/>
        <v>20548864</v>
      </c>
      <c r="AJ87" s="339">
        <f t="shared" si="137"/>
        <v>70701385.810000002</v>
      </c>
      <c r="AK87" s="340">
        <f t="shared" si="138"/>
        <v>0.59578949646393953</v>
      </c>
      <c r="AL87" s="340">
        <f t="shared" si="139"/>
        <v>0.83990079722458966</v>
      </c>
      <c r="AN87" s="213">
        <f>VLOOKUP($A87,SuppCY12!$A$5:$C$48,3,FALSE)</f>
        <v>13358002</v>
      </c>
      <c r="AO87" s="348"/>
      <c r="AP87" s="60">
        <f t="shared" si="144"/>
        <v>13358002</v>
      </c>
      <c r="AQ87" s="213">
        <f>VLOOKUP($A87,SuppCY13!$A$5:$C$55,3,FALSE)</f>
        <v>44124482.259999998</v>
      </c>
      <c r="AR87" s="348"/>
      <c r="AS87" s="60">
        <f t="shared" si="141"/>
        <v>44124482.259999998</v>
      </c>
      <c r="AT87" s="213">
        <f>VLOOKUP($A87,SuppCY14!$A$5:$C$105,3,FALSE)</f>
        <v>26207340.57</v>
      </c>
      <c r="AU87" s="60">
        <f>VLOOKUP($A87,'Cost SettleCY14'!$A$23:$E$253,5,FALSE)</f>
        <v>-305455</v>
      </c>
      <c r="AV87" s="60">
        <f t="shared" si="142"/>
        <v>25901885.57</v>
      </c>
      <c r="AW87" s="213">
        <f>VLOOKUP($A87,SuppCY15!$A$5:$C$107,3,FALSE)</f>
        <v>21229684</v>
      </c>
      <c r="AX87" s="60">
        <f>VLOOKUP($A87,'Cost SettleCY15'!$A$23:$E$253,5,FALSE)</f>
        <v>-680820</v>
      </c>
      <c r="AY87" s="60">
        <f t="shared" si="143"/>
        <v>20548864</v>
      </c>
    </row>
    <row r="88" spans="1:76" x14ac:dyDescent="0.25">
      <c r="A88" s="76">
        <v>74437</v>
      </c>
      <c r="B88" s="76" t="s">
        <v>78</v>
      </c>
      <c r="C88" s="76"/>
      <c r="D88" s="76"/>
      <c r="E88" s="77" t="s">
        <v>438</v>
      </c>
      <c r="F88" s="83" t="s">
        <v>38</v>
      </c>
      <c r="G88" s="42">
        <f t="shared" si="120"/>
        <v>108351</v>
      </c>
      <c r="H88" s="80">
        <f t="shared" si="120"/>
        <v>31422959.260000002</v>
      </c>
      <c r="I88" s="80"/>
      <c r="J88" s="80">
        <f t="shared" si="120"/>
        <v>21205633.900000002</v>
      </c>
      <c r="K88" s="339">
        <f t="shared" si="124"/>
        <v>2234344</v>
      </c>
      <c r="L88" s="339">
        <f t="shared" si="125"/>
        <v>23439977.900000002</v>
      </c>
      <c r="M88" s="340">
        <f t="shared" si="126"/>
        <v>0.67484522143634673</v>
      </c>
      <c r="N88" s="340">
        <f t="shared" si="127"/>
        <v>0.74595068230375194</v>
      </c>
      <c r="O88" s="42">
        <f t="shared" si="121"/>
        <v>89331</v>
      </c>
      <c r="P88" s="80">
        <f t="shared" si="121"/>
        <v>27249498.890000001</v>
      </c>
      <c r="Q88" s="80"/>
      <c r="R88" s="80">
        <f t="shared" si="121"/>
        <v>15269980.92</v>
      </c>
      <c r="S88" s="213">
        <f t="shared" si="128"/>
        <v>17030731.469999999</v>
      </c>
      <c r="T88" s="339">
        <f t="shared" si="129"/>
        <v>32300712.390000001</v>
      </c>
      <c r="U88" s="340">
        <f t="shared" si="130"/>
        <v>0.56037657725895884</v>
      </c>
      <c r="V88" s="340">
        <f t="shared" si="131"/>
        <v>1.1853690418451581</v>
      </c>
      <c r="W88" s="42">
        <f t="shared" si="122"/>
        <v>48745</v>
      </c>
      <c r="X88" s="80">
        <f t="shared" si="122"/>
        <v>19927747.34</v>
      </c>
      <c r="Y88" s="80"/>
      <c r="Z88" s="80">
        <f t="shared" si="122"/>
        <v>7376389.5300000003</v>
      </c>
      <c r="AA88" s="213">
        <f t="shared" si="132"/>
        <v>42779535.420000002</v>
      </c>
      <c r="AB88" s="339">
        <f t="shared" si="133"/>
        <v>50155924.950000003</v>
      </c>
      <c r="AC88" s="340">
        <f t="shared" si="134"/>
        <v>0.37015671687053819</v>
      </c>
      <c r="AD88" s="340">
        <f t="shared" si="135"/>
        <v>2.5168888431922483</v>
      </c>
      <c r="AE88" s="42">
        <f t="shared" si="123"/>
        <v>41965</v>
      </c>
      <c r="AF88" s="80">
        <f t="shared" si="123"/>
        <v>16407400.82</v>
      </c>
      <c r="AG88" s="80"/>
      <c r="AH88" s="80">
        <f t="shared" si="123"/>
        <v>4349541.38</v>
      </c>
      <c r="AI88" s="213">
        <f t="shared" si="136"/>
        <v>19116418.219999999</v>
      </c>
      <c r="AJ88" s="339">
        <f t="shared" si="137"/>
        <v>23465959.599999998</v>
      </c>
      <c r="AK88" s="340">
        <f t="shared" si="138"/>
        <v>0.26509630792331673</v>
      </c>
      <c r="AL88" s="340">
        <f t="shared" si="139"/>
        <v>1.4302057868541787</v>
      </c>
      <c r="AN88" s="213">
        <f>VLOOKUP($A88,SuppCY12!$A$5:$C$48,3,FALSE)</f>
        <v>2234344</v>
      </c>
      <c r="AO88" s="348"/>
      <c r="AP88" s="60">
        <f t="shared" si="144"/>
        <v>2234344</v>
      </c>
      <c r="AQ88" s="213">
        <f>VLOOKUP($A88,SuppCY13!$A$5:$C$55,3,FALSE)</f>
        <v>17030731.469999999</v>
      </c>
      <c r="AR88" s="348"/>
      <c r="AS88" s="60">
        <f t="shared" si="141"/>
        <v>17030731.469999999</v>
      </c>
      <c r="AT88" s="213">
        <f>VLOOKUP($A88,SuppCY14!$A$5:$C$105,3,FALSE)</f>
        <v>42968318.420000002</v>
      </c>
      <c r="AU88" s="60">
        <f>VLOOKUP($A88,'Cost SettleCY14'!$A$23:$E$253,5,FALSE)</f>
        <v>-188783</v>
      </c>
      <c r="AV88" s="60">
        <f t="shared" si="142"/>
        <v>42779535.420000002</v>
      </c>
      <c r="AW88" s="213">
        <f>VLOOKUP($A88,SuppCY15!$A$5:$C$107,3,FALSE)</f>
        <v>19373623.219999999</v>
      </c>
      <c r="AX88" s="60">
        <f>VLOOKUP($A88,'Cost SettleCY15'!$A$23:$E$253,5,FALSE)</f>
        <v>-257205</v>
      </c>
      <c r="AY88" s="60">
        <f t="shared" si="143"/>
        <v>19116418.219999999</v>
      </c>
    </row>
    <row r="89" spans="1:76" x14ac:dyDescent="0.25">
      <c r="A89" s="76">
        <v>170014</v>
      </c>
      <c r="B89" s="76" t="s">
        <v>79</v>
      </c>
      <c r="C89" s="76"/>
      <c r="D89" s="76"/>
      <c r="E89" s="77" t="s">
        <v>438</v>
      </c>
      <c r="F89" s="83" t="s">
        <v>38</v>
      </c>
      <c r="G89" s="42">
        <f t="shared" ref="G89:J108" si="145">SUMIF($A$308:$A$888,$A89,G$308:G$888)</f>
        <v>0</v>
      </c>
      <c r="H89" s="80">
        <f t="shared" si="145"/>
        <v>0</v>
      </c>
      <c r="I89" s="80"/>
      <c r="J89" s="80">
        <f t="shared" si="145"/>
        <v>0</v>
      </c>
      <c r="K89" s="339">
        <f t="shared" si="124"/>
        <v>0</v>
      </c>
      <c r="L89" s="339">
        <f t="shared" si="125"/>
        <v>0</v>
      </c>
      <c r="M89" s="340" t="str">
        <f t="shared" si="126"/>
        <v/>
      </c>
      <c r="N89" s="340" t="str">
        <f t="shared" si="127"/>
        <v/>
      </c>
      <c r="O89" s="42">
        <f t="shared" ref="O89:R108" si="146">SUMIF($A$308:$A$888,$A89,O$308:O$888)</f>
        <v>0</v>
      </c>
      <c r="P89" s="80">
        <f t="shared" si="146"/>
        <v>0</v>
      </c>
      <c r="Q89" s="80"/>
      <c r="R89" s="80">
        <f t="shared" si="146"/>
        <v>0</v>
      </c>
      <c r="S89" s="213">
        <f t="shared" si="128"/>
        <v>0</v>
      </c>
      <c r="T89" s="339">
        <f t="shared" si="129"/>
        <v>0</v>
      </c>
      <c r="U89" s="340" t="str">
        <f t="shared" si="130"/>
        <v/>
      </c>
      <c r="V89" s="340" t="str">
        <f t="shared" si="131"/>
        <v/>
      </c>
      <c r="W89" s="42">
        <f t="shared" ref="W89:Z108" si="147">SUMIF($A$308:$A$888,$A89,W$308:W$888)</f>
        <v>59053</v>
      </c>
      <c r="X89" s="80">
        <f t="shared" si="147"/>
        <v>7197819.4699999997</v>
      </c>
      <c r="Y89" s="80"/>
      <c r="Z89" s="80">
        <f t="shared" si="147"/>
        <v>2238042.9699999997</v>
      </c>
      <c r="AA89" s="213">
        <f t="shared" si="132"/>
        <v>18571139.870000001</v>
      </c>
      <c r="AB89" s="339">
        <f t="shared" si="133"/>
        <v>20809182.84</v>
      </c>
      <c r="AC89" s="340">
        <f t="shared" si="134"/>
        <v>0.31093346802153121</v>
      </c>
      <c r="AD89" s="340">
        <f t="shared" si="135"/>
        <v>2.8910398387638363</v>
      </c>
      <c r="AE89" s="42">
        <f t="shared" ref="AE89:AH108" si="148">SUMIF($A$308:$A$888,$A89,AE$308:AE$888)</f>
        <v>82076</v>
      </c>
      <c r="AF89" s="80">
        <f t="shared" si="148"/>
        <v>8559041.2699999996</v>
      </c>
      <c r="AG89" s="80"/>
      <c r="AH89" s="80">
        <f t="shared" si="148"/>
        <v>3460027.5200000005</v>
      </c>
      <c r="AI89" s="213">
        <f t="shared" si="136"/>
        <v>31069667</v>
      </c>
      <c r="AJ89" s="339">
        <f t="shared" si="137"/>
        <v>34529694.520000003</v>
      </c>
      <c r="AK89" s="340">
        <f t="shared" si="138"/>
        <v>0.40425409936129453</v>
      </c>
      <c r="AL89" s="340">
        <f t="shared" si="139"/>
        <v>4.0342946634722798</v>
      </c>
      <c r="AN89" s="213"/>
      <c r="AO89" s="348"/>
      <c r="AP89" s="60">
        <f t="shared" si="144"/>
        <v>0</v>
      </c>
      <c r="AQ89" s="213"/>
      <c r="AR89" s="348"/>
      <c r="AS89" s="60">
        <f t="shared" si="141"/>
        <v>0</v>
      </c>
      <c r="AT89" s="213">
        <f>VLOOKUP($A89,SuppCY14!$A$5:$C$105,3,FALSE)</f>
        <v>18592010.870000001</v>
      </c>
      <c r="AU89" s="60">
        <f>VLOOKUP($A89,'Cost SettleCY14'!$A$23:$E$253,5,FALSE)</f>
        <v>-20871</v>
      </c>
      <c r="AV89" s="60">
        <f t="shared" si="142"/>
        <v>18571139.870000001</v>
      </c>
      <c r="AW89" s="213">
        <f>VLOOKUP($A89,SuppCY15!$A$5:$C$107,3,FALSE)</f>
        <v>31407798</v>
      </c>
      <c r="AX89" s="60">
        <f>VLOOKUP($A89,'Cost SettleCY15'!$A$23:$E$253,5,FALSE)</f>
        <v>-338131</v>
      </c>
      <c r="AY89" s="60">
        <f t="shared" si="143"/>
        <v>31069667</v>
      </c>
    </row>
    <row r="90" spans="1:76" x14ac:dyDescent="0.25">
      <c r="A90" s="76">
        <v>70007</v>
      </c>
      <c r="B90" s="76" t="s">
        <v>291</v>
      </c>
      <c r="C90" s="76"/>
      <c r="D90" s="76"/>
      <c r="E90" s="77" t="s">
        <v>438</v>
      </c>
      <c r="F90" s="336" t="s">
        <v>40</v>
      </c>
      <c r="G90" s="42">
        <f t="shared" si="145"/>
        <v>7373</v>
      </c>
      <c r="H90" s="80">
        <f t="shared" si="145"/>
        <v>1125671.8899999999</v>
      </c>
      <c r="I90" s="80"/>
      <c r="J90" s="80">
        <f t="shared" si="145"/>
        <v>466561.59</v>
      </c>
      <c r="K90" s="339">
        <f t="shared" si="124"/>
        <v>0</v>
      </c>
      <c r="L90" s="339">
        <f t="shared" si="125"/>
        <v>466561.59</v>
      </c>
      <c r="M90" s="340">
        <f t="shared" si="126"/>
        <v>0.41447387479845488</v>
      </c>
      <c r="N90" s="340">
        <f t="shared" si="127"/>
        <v>0.41447387479845488</v>
      </c>
      <c r="O90" s="42">
        <f t="shared" si="146"/>
        <v>8410</v>
      </c>
      <c r="P90" s="80">
        <f t="shared" si="146"/>
        <v>1497714.78</v>
      </c>
      <c r="Q90" s="80"/>
      <c r="R90" s="80">
        <f t="shared" si="146"/>
        <v>571026.31000000006</v>
      </c>
      <c r="S90" s="213">
        <f t="shared" si="128"/>
        <v>0</v>
      </c>
      <c r="T90" s="339">
        <f t="shared" si="129"/>
        <v>571026.31000000006</v>
      </c>
      <c r="U90" s="340">
        <f t="shared" si="130"/>
        <v>0.38126505635472197</v>
      </c>
      <c r="V90" s="340">
        <f t="shared" si="131"/>
        <v>0.38126505635472197</v>
      </c>
      <c r="W90" s="42">
        <f t="shared" si="147"/>
        <v>8909</v>
      </c>
      <c r="X90" s="80">
        <f t="shared" si="147"/>
        <v>2282794.2799999998</v>
      </c>
      <c r="Y90" s="80"/>
      <c r="Z90" s="80">
        <f t="shared" si="147"/>
        <v>1288361.25</v>
      </c>
      <c r="AA90" s="213">
        <f t="shared" si="132"/>
        <v>1067460</v>
      </c>
      <c r="AB90" s="339">
        <f t="shared" si="133"/>
        <v>2355821.25</v>
      </c>
      <c r="AC90" s="340">
        <f t="shared" si="134"/>
        <v>0.56437904251275772</v>
      </c>
      <c r="AD90" s="340">
        <f t="shared" si="135"/>
        <v>1.0319901668931815</v>
      </c>
      <c r="AE90" s="42">
        <f t="shared" si="148"/>
        <v>8230</v>
      </c>
      <c r="AF90" s="80">
        <f t="shared" si="148"/>
        <v>927427.67</v>
      </c>
      <c r="AG90" s="80"/>
      <c r="AH90" s="80">
        <f t="shared" si="148"/>
        <v>1230021.31</v>
      </c>
      <c r="AI90" s="213">
        <f t="shared" si="136"/>
        <v>2011241.1888405506</v>
      </c>
      <c r="AJ90" s="339">
        <f t="shared" si="137"/>
        <v>3241262.4988405509</v>
      </c>
      <c r="AK90" s="340">
        <f t="shared" si="138"/>
        <v>1.3262719560653178</v>
      </c>
      <c r="AL90" s="340">
        <f t="shared" si="139"/>
        <v>3.494895185562612</v>
      </c>
      <c r="AN90" s="213"/>
      <c r="AO90" s="348"/>
      <c r="AP90" s="60">
        <f t="shared" ref="AP90:AP124" si="149">SUM(AN90:AO90)</f>
        <v>0</v>
      </c>
      <c r="AQ90" s="213"/>
      <c r="AR90" s="348"/>
      <c r="AS90" s="60">
        <f t="shared" ref="AS90:AS124" si="150">SUM(AQ90:AR90)</f>
        <v>0</v>
      </c>
      <c r="AT90" s="213">
        <f>VLOOKUP($A90,SuppCY14!$A$5:$C$105,3,FALSE)</f>
        <v>1067460</v>
      </c>
      <c r="AU90" s="60" t="s">
        <v>31</v>
      </c>
      <c r="AV90" s="60">
        <f t="shared" ref="AV90:AV124" si="151">SUM(AT90:AU90)</f>
        <v>1067460</v>
      </c>
      <c r="AW90" s="213">
        <f>VLOOKUP($A90,SuppCY15!$A$5:$C$107,3,FALSE)</f>
        <v>2011241.1888405506</v>
      </c>
      <c r="AX90" s="60" t="s">
        <v>31</v>
      </c>
      <c r="AY90" s="60">
        <f t="shared" ref="AY90:AY124" si="152">SUM(AW90:AX90)</f>
        <v>2011241.1888405506</v>
      </c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</row>
    <row r="91" spans="1:76" x14ac:dyDescent="0.25">
      <c r="A91" s="76">
        <v>70051</v>
      </c>
      <c r="B91" s="76" t="s">
        <v>80</v>
      </c>
      <c r="C91" s="76"/>
      <c r="D91" s="76"/>
      <c r="E91" s="77" t="s">
        <v>438</v>
      </c>
      <c r="F91" s="83" t="s">
        <v>40</v>
      </c>
      <c r="G91" s="42">
        <f t="shared" si="145"/>
        <v>1083</v>
      </c>
      <c r="H91" s="80">
        <f t="shared" si="145"/>
        <v>1834576.69</v>
      </c>
      <c r="I91" s="80"/>
      <c r="J91" s="80">
        <f t="shared" si="145"/>
        <v>208239.55</v>
      </c>
      <c r="K91" s="339">
        <f t="shared" si="124"/>
        <v>0</v>
      </c>
      <c r="L91" s="339">
        <f t="shared" si="125"/>
        <v>208239.55</v>
      </c>
      <c r="M91" s="340">
        <f t="shared" si="126"/>
        <v>0.11350822842952397</v>
      </c>
      <c r="N91" s="340">
        <f t="shared" si="127"/>
        <v>0.11350822842952397</v>
      </c>
      <c r="O91" s="42">
        <f t="shared" si="146"/>
        <v>1950</v>
      </c>
      <c r="P91" s="80">
        <f t="shared" si="146"/>
        <v>2147618.73</v>
      </c>
      <c r="Q91" s="80"/>
      <c r="R91" s="80">
        <f t="shared" si="146"/>
        <v>649948.97</v>
      </c>
      <c r="S91" s="213">
        <f t="shared" si="128"/>
        <v>0</v>
      </c>
      <c r="T91" s="339">
        <f t="shared" si="129"/>
        <v>649948.97</v>
      </c>
      <c r="U91" s="340">
        <f t="shared" si="130"/>
        <v>0.30263703744099868</v>
      </c>
      <c r="V91" s="340">
        <f t="shared" si="131"/>
        <v>0.30263703744099868</v>
      </c>
      <c r="W91" s="42">
        <f t="shared" si="147"/>
        <v>1087</v>
      </c>
      <c r="X91" s="80">
        <f t="shared" si="147"/>
        <v>926456.61</v>
      </c>
      <c r="Y91" s="80"/>
      <c r="Z91" s="80">
        <f t="shared" si="147"/>
        <v>66493.490000000005</v>
      </c>
      <c r="AA91" s="213">
        <f t="shared" si="132"/>
        <v>84126</v>
      </c>
      <c r="AB91" s="339">
        <f t="shared" si="133"/>
        <v>150619.49</v>
      </c>
      <c r="AC91" s="340">
        <f t="shared" si="134"/>
        <v>7.1771833977200508E-2</v>
      </c>
      <c r="AD91" s="340">
        <f t="shared" si="135"/>
        <v>0.16257587066058063</v>
      </c>
      <c r="AE91" s="42">
        <f t="shared" si="148"/>
        <v>192</v>
      </c>
      <c r="AF91" s="80">
        <f t="shared" si="148"/>
        <v>218198.71000000002</v>
      </c>
      <c r="AG91" s="80"/>
      <c r="AH91" s="80">
        <f t="shared" si="148"/>
        <v>50924</v>
      </c>
      <c r="AI91" s="213">
        <f t="shared" si="136"/>
        <v>-14991</v>
      </c>
      <c r="AJ91" s="339">
        <f t="shared" si="137"/>
        <v>35933</v>
      </c>
      <c r="AK91" s="340">
        <f t="shared" si="138"/>
        <v>0.23338359791402982</v>
      </c>
      <c r="AL91" s="340">
        <f t="shared" si="139"/>
        <v>0.16468016699090474</v>
      </c>
      <c r="AN91" s="213"/>
      <c r="AO91" s="348"/>
      <c r="AP91" s="60">
        <f t="shared" si="149"/>
        <v>0</v>
      </c>
      <c r="AQ91" s="213"/>
      <c r="AR91" s="348"/>
      <c r="AS91" s="60">
        <f t="shared" si="150"/>
        <v>0</v>
      </c>
      <c r="AT91" s="213"/>
      <c r="AU91" s="60">
        <f>VLOOKUP($A91,'Cost SettleCY14'!$A$23:$E$253,5,FALSE)</f>
        <v>84126</v>
      </c>
      <c r="AV91" s="60">
        <f t="shared" si="151"/>
        <v>84126</v>
      </c>
      <c r="AW91" s="213"/>
      <c r="AX91" s="60">
        <f>VLOOKUP($A91,'Cost SettleCY15'!$A$23:$E$253,5,FALSE)</f>
        <v>-14991</v>
      </c>
      <c r="AY91" s="60">
        <f t="shared" si="152"/>
        <v>-14991</v>
      </c>
    </row>
    <row r="92" spans="1:76" x14ac:dyDescent="0.25">
      <c r="A92" s="76">
        <v>70423</v>
      </c>
      <c r="B92" s="76" t="s">
        <v>81</v>
      </c>
      <c r="C92" s="76"/>
      <c r="D92" s="76"/>
      <c r="E92" s="77" t="s">
        <v>438</v>
      </c>
      <c r="F92" s="83" t="s">
        <v>40</v>
      </c>
      <c r="G92" s="42">
        <f t="shared" si="145"/>
        <v>20</v>
      </c>
      <c r="H92" s="80">
        <f t="shared" si="145"/>
        <v>259359.25</v>
      </c>
      <c r="I92" s="80"/>
      <c r="J92" s="80">
        <f t="shared" si="145"/>
        <v>116228.9</v>
      </c>
      <c r="K92" s="339">
        <f t="shared" si="124"/>
        <v>0</v>
      </c>
      <c r="L92" s="339">
        <f t="shared" si="125"/>
        <v>116228.9</v>
      </c>
      <c r="M92" s="340">
        <f t="shared" si="126"/>
        <v>0.44813863396042358</v>
      </c>
      <c r="N92" s="340">
        <f t="shared" si="127"/>
        <v>0.44813863396042358</v>
      </c>
      <c r="O92" s="42">
        <f t="shared" si="146"/>
        <v>15</v>
      </c>
      <c r="P92" s="80">
        <f t="shared" si="146"/>
        <v>129806.58</v>
      </c>
      <c r="Q92" s="80"/>
      <c r="R92" s="80">
        <f t="shared" si="146"/>
        <v>58066.15</v>
      </c>
      <c r="S92" s="213">
        <f t="shared" si="128"/>
        <v>0</v>
      </c>
      <c r="T92" s="339">
        <f t="shared" si="129"/>
        <v>58066.15</v>
      </c>
      <c r="U92" s="340">
        <f t="shared" si="130"/>
        <v>0.44732824792086812</v>
      </c>
      <c r="V92" s="340">
        <f t="shared" si="131"/>
        <v>0.44732824792086812</v>
      </c>
      <c r="W92" s="42">
        <f t="shared" si="147"/>
        <v>32</v>
      </c>
      <c r="X92" s="80">
        <f t="shared" si="147"/>
        <v>169343.18</v>
      </c>
      <c r="Y92" s="80"/>
      <c r="Z92" s="80">
        <f t="shared" si="147"/>
        <v>68414.39</v>
      </c>
      <c r="AA92" s="213">
        <f t="shared" si="132"/>
        <v>0</v>
      </c>
      <c r="AB92" s="339">
        <f t="shared" si="133"/>
        <v>68414.39</v>
      </c>
      <c r="AC92" s="340">
        <f t="shared" si="134"/>
        <v>0.40399849583549807</v>
      </c>
      <c r="AD92" s="340">
        <f t="shared" si="135"/>
        <v>0.40399849583549807</v>
      </c>
      <c r="AE92" s="42">
        <f t="shared" si="148"/>
        <v>6</v>
      </c>
      <c r="AF92" s="80">
        <f t="shared" si="148"/>
        <v>125093.15</v>
      </c>
      <c r="AG92" s="80"/>
      <c r="AH92" s="80">
        <f t="shared" si="148"/>
        <v>55262.04</v>
      </c>
      <c r="AI92" s="213">
        <f t="shared" si="136"/>
        <v>0</v>
      </c>
      <c r="AJ92" s="339">
        <f t="shared" si="137"/>
        <v>55262.04</v>
      </c>
      <c r="AK92" s="340">
        <f t="shared" si="138"/>
        <v>0.44176711514579337</v>
      </c>
      <c r="AL92" s="340">
        <f t="shared" si="139"/>
        <v>0.44176711514579337</v>
      </c>
      <c r="AN92" s="213"/>
      <c r="AO92" s="348"/>
      <c r="AP92" s="60">
        <f t="shared" si="149"/>
        <v>0</v>
      </c>
      <c r="AQ92" s="213"/>
      <c r="AR92" s="348"/>
      <c r="AS92" s="60">
        <f t="shared" si="150"/>
        <v>0</v>
      </c>
      <c r="AT92" s="213"/>
      <c r="AU92" s="60">
        <f>VLOOKUP($A92,'Cost SettleCY14'!$A$23:$E$253,5,FALSE)</f>
        <v>0</v>
      </c>
      <c r="AV92" s="60">
        <f t="shared" si="151"/>
        <v>0</v>
      </c>
      <c r="AW92" s="213"/>
      <c r="AX92" s="60">
        <f>VLOOKUP($A92,'Cost SettleCY15'!$A$23:$E$253,5,FALSE)</f>
        <v>0</v>
      </c>
      <c r="AY92" s="60">
        <f t="shared" si="152"/>
        <v>0</v>
      </c>
    </row>
    <row r="93" spans="1:76" x14ac:dyDescent="0.25">
      <c r="A93" s="76">
        <v>170001</v>
      </c>
      <c r="B93" s="76" t="s">
        <v>82</v>
      </c>
      <c r="C93" s="76"/>
      <c r="D93" s="76"/>
      <c r="E93" s="77" t="s">
        <v>438</v>
      </c>
      <c r="F93" s="83" t="s">
        <v>40</v>
      </c>
      <c r="G93" s="42">
        <f t="shared" si="145"/>
        <v>4195</v>
      </c>
      <c r="H93" s="80">
        <f t="shared" si="145"/>
        <v>2052730.2</v>
      </c>
      <c r="I93" s="80"/>
      <c r="J93" s="80">
        <f t="shared" si="145"/>
        <v>764481.65</v>
      </c>
      <c r="K93" s="339">
        <f t="shared" si="124"/>
        <v>0</v>
      </c>
      <c r="L93" s="339">
        <f t="shared" si="125"/>
        <v>764481.65</v>
      </c>
      <c r="M93" s="340">
        <f t="shared" si="126"/>
        <v>0.37242188476595711</v>
      </c>
      <c r="N93" s="340">
        <f t="shared" si="127"/>
        <v>0.37242188476595711</v>
      </c>
      <c r="O93" s="42">
        <f t="shared" si="146"/>
        <v>6614</v>
      </c>
      <c r="P93" s="80">
        <f t="shared" si="146"/>
        <v>2163420.0499999998</v>
      </c>
      <c r="Q93" s="80"/>
      <c r="R93" s="80">
        <f t="shared" si="146"/>
        <v>809316.75</v>
      </c>
      <c r="S93" s="213">
        <f t="shared" si="128"/>
        <v>0</v>
      </c>
      <c r="T93" s="339">
        <f t="shared" si="129"/>
        <v>809316.75</v>
      </c>
      <c r="U93" s="340">
        <f t="shared" si="130"/>
        <v>0.37409136057512277</v>
      </c>
      <c r="V93" s="340">
        <f t="shared" si="131"/>
        <v>0.37409136057512277</v>
      </c>
      <c r="W93" s="42">
        <f t="shared" si="147"/>
        <v>4975</v>
      </c>
      <c r="X93" s="80">
        <f t="shared" si="147"/>
        <v>1469992.86</v>
      </c>
      <c r="Y93" s="80"/>
      <c r="Z93" s="80">
        <f t="shared" si="147"/>
        <v>617956.68000000005</v>
      </c>
      <c r="AA93" s="213">
        <f t="shared" si="132"/>
        <v>26861</v>
      </c>
      <c r="AB93" s="339">
        <f t="shared" si="133"/>
        <v>644817.68000000005</v>
      </c>
      <c r="AC93" s="340">
        <f t="shared" si="134"/>
        <v>0.42038073572683882</v>
      </c>
      <c r="AD93" s="340">
        <f t="shared" si="135"/>
        <v>0.43865361359646332</v>
      </c>
      <c r="AE93" s="42">
        <f t="shared" si="148"/>
        <v>10774</v>
      </c>
      <c r="AF93" s="80">
        <f t="shared" si="148"/>
        <v>2097111.8099999998</v>
      </c>
      <c r="AG93" s="80"/>
      <c r="AH93" s="80">
        <f t="shared" si="148"/>
        <v>680019.04999999993</v>
      </c>
      <c r="AI93" s="213">
        <f t="shared" si="136"/>
        <v>22975</v>
      </c>
      <c r="AJ93" s="339">
        <f t="shared" si="137"/>
        <v>702994.04999999993</v>
      </c>
      <c r="AK93" s="340">
        <f t="shared" si="138"/>
        <v>0.32426456555981154</v>
      </c>
      <c r="AL93" s="340">
        <f t="shared" si="139"/>
        <v>0.33522010922250256</v>
      </c>
      <c r="AN93" s="213"/>
      <c r="AO93" s="348"/>
      <c r="AP93" s="60">
        <f t="shared" si="149"/>
        <v>0</v>
      </c>
      <c r="AQ93" s="213"/>
      <c r="AR93" s="348"/>
      <c r="AS93" s="60">
        <f t="shared" si="150"/>
        <v>0</v>
      </c>
      <c r="AT93" s="213"/>
      <c r="AU93" s="60">
        <f>VLOOKUP($A93,'Cost SettleCY14'!$A$23:$E$253,5,FALSE)</f>
        <v>26861</v>
      </c>
      <c r="AV93" s="60">
        <f t="shared" si="151"/>
        <v>26861</v>
      </c>
      <c r="AW93" s="213"/>
      <c r="AX93" s="60">
        <f>VLOOKUP($A93,'Cost SettleCY15'!$A$23:$E$253,5,FALSE)</f>
        <v>22975</v>
      </c>
      <c r="AY93" s="60">
        <f t="shared" si="152"/>
        <v>22975</v>
      </c>
    </row>
    <row r="94" spans="1:76" x14ac:dyDescent="0.25">
      <c r="A94" s="76">
        <v>170002</v>
      </c>
      <c r="B94" s="76" t="s">
        <v>83</v>
      </c>
      <c r="C94" s="76"/>
      <c r="D94" s="76"/>
      <c r="E94" s="77" t="s">
        <v>438</v>
      </c>
      <c r="F94" s="83" t="s">
        <v>40</v>
      </c>
      <c r="G94" s="42">
        <f t="shared" si="145"/>
        <v>9874</v>
      </c>
      <c r="H94" s="80">
        <f t="shared" si="145"/>
        <v>0</v>
      </c>
      <c r="I94" s="80"/>
      <c r="J94" s="80">
        <f t="shared" si="145"/>
        <v>581621.36</v>
      </c>
      <c r="K94" s="339">
        <f t="shared" si="124"/>
        <v>0</v>
      </c>
      <c r="L94" s="339">
        <f t="shared" si="125"/>
        <v>581621.36</v>
      </c>
      <c r="M94" s="340" t="str">
        <f t="shared" si="126"/>
        <v/>
      </c>
      <c r="N94" s="340" t="str">
        <f t="shared" si="127"/>
        <v/>
      </c>
      <c r="O94" s="42">
        <f t="shared" si="146"/>
        <v>4449</v>
      </c>
      <c r="P94" s="80">
        <f t="shared" si="146"/>
        <v>0</v>
      </c>
      <c r="Q94" s="80"/>
      <c r="R94" s="80">
        <f t="shared" si="146"/>
        <v>283165.74</v>
      </c>
      <c r="S94" s="213">
        <f t="shared" si="128"/>
        <v>0</v>
      </c>
      <c r="T94" s="339">
        <f t="shared" si="129"/>
        <v>283165.74</v>
      </c>
      <c r="U94" s="340" t="str">
        <f t="shared" si="130"/>
        <v/>
      </c>
      <c r="V94" s="340" t="str">
        <f t="shared" si="131"/>
        <v/>
      </c>
      <c r="W94" s="42">
        <f t="shared" si="147"/>
        <v>1979</v>
      </c>
      <c r="X94" s="80">
        <f t="shared" si="147"/>
        <v>0</v>
      </c>
      <c r="Y94" s="80"/>
      <c r="Z94" s="80">
        <f t="shared" si="147"/>
        <v>172202.28</v>
      </c>
      <c r="AA94" s="213">
        <f t="shared" si="132"/>
        <v>-31908</v>
      </c>
      <c r="AB94" s="339">
        <f t="shared" si="133"/>
        <v>140294.28</v>
      </c>
      <c r="AC94" s="340" t="str">
        <f t="shared" si="134"/>
        <v/>
      </c>
      <c r="AD94" s="340" t="str">
        <f t="shared" si="135"/>
        <v/>
      </c>
      <c r="AE94" s="42">
        <f t="shared" si="148"/>
        <v>538</v>
      </c>
      <c r="AF94" s="80">
        <f t="shared" si="148"/>
        <v>0</v>
      </c>
      <c r="AG94" s="80"/>
      <c r="AH94" s="80">
        <f t="shared" si="148"/>
        <v>41576.550000000003</v>
      </c>
      <c r="AI94" s="213">
        <f t="shared" si="136"/>
        <v>7461</v>
      </c>
      <c r="AJ94" s="339">
        <f t="shared" si="137"/>
        <v>49037.55</v>
      </c>
      <c r="AK94" s="340" t="str">
        <f t="shared" si="138"/>
        <v/>
      </c>
      <c r="AL94" s="340" t="str">
        <f t="shared" si="139"/>
        <v/>
      </c>
      <c r="AN94" s="213"/>
      <c r="AO94" s="348"/>
      <c r="AP94" s="60">
        <f t="shared" si="149"/>
        <v>0</v>
      </c>
      <c r="AQ94" s="213"/>
      <c r="AR94" s="348"/>
      <c r="AS94" s="60">
        <f t="shared" si="150"/>
        <v>0</v>
      </c>
      <c r="AT94" s="213"/>
      <c r="AU94" s="60">
        <f>VLOOKUP($A94,'Cost SettleCY14'!$A$23:$E$253,5,FALSE)</f>
        <v>-31908</v>
      </c>
      <c r="AV94" s="60">
        <f t="shared" si="151"/>
        <v>-31908</v>
      </c>
      <c r="AW94" s="213"/>
      <c r="AX94" s="60">
        <f>VLOOKUP($A94,'Cost SettleCY15'!$A$23:$E$253,5,FALSE)</f>
        <v>7461</v>
      </c>
      <c r="AY94" s="60">
        <f t="shared" si="152"/>
        <v>7461</v>
      </c>
    </row>
    <row r="95" spans="1:76" x14ac:dyDescent="0.25">
      <c r="A95" s="76">
        <v>70231</v>
      </c>
      <c r="B95" s="76" t="s">
        <v>84</v>
      </c>
      <c r="C95" s="76"/>
      <c r="D95" s="76"/>
      <c r="E95" s="77" t="s">
        <v>438</v>
      </c>
      <c r="F95" s="83" t="s">
        <v>40</v>
      </c>
      <c r="G95" s="42">
        <f t="shared" si="145"/>
        <v>2506</v>
      </c>
      <c r="H95" s="80">
        <f t="shared" si="145"/>
        <v>1642098.58</v>
      </c>
      <c r="I95" s="80"/>
      <c r="J95" s="80">
        <f t="shared" si="145"/>
        <v>283981.69</v>
      </c>
      <c r="K95" s="339">
        <f t="shared" si="124"/>
        <v>0</v>
      </c>
      <c r="L95" s="339">
        <f t="shared" si="125"/>
        <v>283981.69</v>
      </c>
      <c r="M95" s="340">
        <f t="shared" si="126"/>
        <v>0.1729382714647984</v>
      </c>
      <c r="N95" s="340">
        <f t="shared" si="127"/>
        <v>0.1729382714647984</v>
      </c>
      <c r="O95" s="42">
        <f t="shared" si="146"/>
        <v>4049</v>
      </c>
      <c r="P95" s="80">
        <f t="shared" si="146"/>
        <v>942959.05</v>
      </c>
      <c r="Q95" s="80"/>
      <c r="R95" s="80">
        <f t="shared" si="146"/>
        <v>309363.95</v>
      </c>
      <c r="S95" s="213">
        <f t="shared" si="128"/>
        <v>0</v>
      </c>
      <c r="T95" s="339">
        <f t="shared" si="129"/>
        <v>309363.95</v>
      </c>
      <c r="U95" s="340">
        <f t="shared" si="130"/>
        <v>0.32807782055859158</v>
      </c>
      <c r="V95" s="340">
        <f t="shared" si="131"/>
        <v>0.32807782055859158</v>
      </c>
      <c r="W95" s="42">
        <f t="shared" si="147"/>
        <v>2747</v>
      </c>
      <c r="X95" s="80">
        <f t="shared" si="147"/>
        <v>621347.35000000009</v>
      </c>
      <c r="Y95" s="80"/>
      <c r="Z95" s="80">
        <f t="shared" si="147"/>
        <v>253492.18</v>
      </c>
      <c r="AA95" s="213">
        <f t="shared" si="132"/>
        <v>-35958</v>
      </c>
      <c r="AB95" s="339">
        <f t="shared" si="133"/>
        <v>217534.18</v>
      </c>
      <c r="AC95" s="340">
        <f t="shared" si="134"/>
        <v>0.40797177295437076</v>
      </c>
      <c r="AD95" s="340">
        <f t="shared" si="135"/>
        <v>0.35010076087071096</v>
      </c>
      <c r="AE95" s="42">
        <f t="shared" si="148"/>
        <v>5595</v>
      </c>
      <c r="AF95" s="80">
        <f t="shared" si="148"/>
        <v>600889.38</v>
      </c>
      <c r="AG95" s="80"/>
      <c r="AH95" s="80">
        <f t="shared" si="148"/>
        <v>223778.40999999997</v>
      </c>
      <c r="AI95" s="213">
        <f t="shared" si="136"/>
        <v>-32638</v>
      </c>
      <c r="AJ95" s="339">
        <f t="shared" si="137"/>
        <v>191140.40999999997</v>
      </c>
      <c r="AK95" s="340">
        <f t="shared" si="138"/>
        <v>0.37241199037333622</v>
      </c>
      <c r="AL95" s="340">
        <f t="shared" si="139"/>
        <v>0.31809583654149448</v>
      </c>
      <c r="AN95" s="213"/>
      <c r="AO95" s="348"/>
      <c r="AP95" s="60">
        <f t="shared" si="149"/>
        <v>0</v>
      </c>
      <c r="AQ95" s="213"/>
      <c r="AR95" s="348"/>
      <c r="AS95" s="60">
        <f t="shared" si="150"/>
        <v>0</v>
      </c>
      <c r="AT95" s="213"/>
      <c r="AU95" s="60">
        <f>VLOOKUP($A95,'Cost SettleCY14'!$A$23:$E$253,5,FALSE)</f>
        <v>-35958</v>
      </c>
      <c r="AV95" s="60">
        <f t="shared" si="151"/>
        <v>-35958</v>
      </c>
      <c r="AW95" s="213"/>
      <c r="AX95" s="60">
        <f>VLOOKUP($A95,'Cost SettleCY15'!$A$23:$E$253,5,FALSE)</f>
        <v>-32638</v>
      </c>
      <c r="AY95" s="60">
        <f t="shared" si="152"/>
        <v>-32638</v>
      </c>
    </row>
    <row r="96" spans="1:76" x14ac:dyDescent="0.25">
      <c r="A96" s="76">
        <v>70446</v>
      </c>
      <c r="B96" s="76" t="s">
        <v>85</v>
      </c>
      <c r="C96" s="76"/>
      <c r="D96" s="76"/>
      <c r="E96" s="77" t="s">
        <v>438</v>
      </c>
      <c r="F96" s="83" t="s">
        <v>40</v>
      </c>
      <c r="G96" s="42">
        <f t="shared" si="145"/>
        <v>529</v>
      </c>
      <c r="H96" s="80">
        <f t="shared" si="145"/>
        <v>63038.6</v>
      </c>
      <c r="I96" s="80"/>
      <c r="J96" s="80">
        <f t="shared" si="145"/>
        <v>37834.44</v>
      </c>
      <c r="K96" s="339">
        <f t="shared" si="124"/>
        <v>0</v>
      </c>
      <c r="L96" s="339">
        <f t="shared" si="125"/>
        <v>37834.44</v>
      </c>
      <c r="M96" s="340">
        <f t="shared" si="126"/>
        <v>0.60017893798402888</v>
      </c>
      <c r="N96" s="340">
        <f t="shared" si="127"/>
        <v>0.60017893798402888</v>
      </c>
      <c r="O96" s="42">
        <f t="shared" si="146"/>
        <v>468</v>
      </c>
      <c r="P96" s="80">
        <f t="shared" si="146"/>
        <v>187749.01</v>
      </c>
      <c r="Q96" s="80"/>
      <c r="R96" s="80">
        <f t="shared" si="146"/>
        <v>32456.959999999999</v>
      </c>
      <c r="S96" s="213">
        <f t="shared" si="128"/>
        <v>0</v>
      </c>
      <c r="T96" s="339">
        <f t="shared" si="129"/>
        <v>32456.959999999999</v>
      </c>
      <c r="U96" s="340">
        <f t="shared" si="130"/>
        <v>0.17287420050843411</v>
      </c>
      <c r="V96" s="340">
        <f t="shared" si="131"/>
        <v>0.17287420050843411</v>
      </c>
      <c r="W96" s="42">
        <f t="shared" si="147"/>
        <v>579</v>
      </c>
      <c r="X96" s="80">
        <f t="shared" si="147"/>
        <v>113795.51000000001</v>
      </c>
      <c r="Y96" s="80"/>
      <c r="Z96" s="80">
        <f t="shared" si="147"/>
        <v>31680.79</v>
      </c>
      <c r="AA96" s="213">
        <f t="shared" si="132"/>
        <v>1127</v>
      </c>
      <c r="AB96" s="339">
        <f t="shared" si="133"/>
        <v>32807.79</v>
      </c>
      <c r="AC96" s="340">
        <f t="shared" si="134"/>
        <v>0.27840105466375603</v>
      </c>
      <c r="AD96" s="340">
        <f t="shared" si="135"/>
        <v>0.28830478460881276</v>
      </c>
      <c r="AE96" s="42">
        <f t="shared" si="148"/>
        <v>1197</v>
      </c>
      <c r="AF96" s="80">
        <f t="shared" si="148"/>
        <v>182952.16</v>
      </c>
      <c r="AG96" s="80"/>
      <c r="AH96" s="80">
        <f t="shared" si="148"/>
        <v>30126.87</v>
      </c>
      <c r="AI96" s="213">
        <f t="shared" si="136"/>
        <v>-450</v>
      </c>
      <c r="AJ96" s="339">
        <f t="shared" si="137"/>
        <v>29676.87</v>
      </c>
      <c r="AK96" s="340">
        <f t="shared" si="138"/>
        <v>0.16467075327233086</v>
      </c>
      <c r="AL96" s="340">
        <f t="shared" si="139"/>
        <v>0.16221109387284632</v>
      </c>
      <c r="AN96" s="213"/>
      <c r="AO96" s="348"/>
      <c r="AP96" s="60">
        <f t="shared" si="149"/>
        <v>0</v>
      </c>
      <c r="AQ96" s="213"/>
      <c r="AR96" s="348"/>
      <c r="AS96" s="60">
        <f t="shared" si="150"/>
        <v>0</v>
      </c>
      <c r="AT96" s="213"/>
      <c r="AU96" s="60">
        <f>VLOOKUP($A96,'Cost SettleCY14'!$A$23:$E$253,5,FALSE)</f>
        <v>1127</v>
      </c>
      <c r="AV96" s="60">
        <f t="shared" si="151"/>
        <v>1127</v>
      </c>
      <c r="AW96" s="213"/>
      <c r="AX96" s="60">
        <f>VLOOKUP($A96,'Cost SettleCY15'!$A$23:$E$253,5,FALSE)</f>
        <v>-450</v>
      </c>
      <c r="AY96" s="60">
        <f t="shared" si="152"/>
        <v>-450</v>
      </c>
    </row>
    <row r="97" spans="1:76" x14ac:dyDescent="0.25">
      <c r="A97" s="76">
        <v>76289</v>
      </c>
      <c r="B97" s="76" t="s">
        <v>86</v>
      </c>
      <c r="C97" s="76"/>
      <c r="D97" s="76"/>
      <c r="E97" s="77" t="s">
        <v>438</v>
      </c>
      <c r="F97" s="83" t="s">
        <v>40</v>
      </c>
      <c r="G97" s="42">
        <f t="shared" si="145"/>
        <v>263</v>
      </c>
      <c r="H97" s="80">
        <f t="shared" si="145"/>
        <v>440336.70999999996</v>
      </c>
      <c r="I97" s="80"/>
      <c r="J97" s="80">
        <f t="shared" si="145"/>
        <v>278677.48000000004</v>
      </c>
      <c r="K97" s="339">
        <f t="shared" si="124"/>
        <v>0</v>
      </c>
      <c r="L97" s="339">
        <f t="shared" si="125"/>
        <v>278677.48000000004</v>
      </c>
      <c r="M97" s="340">
        <f t="shared" si="126"/>
        <v>0.63287360256654523</v>
      </c>
      <c r="N97" s="340">
        <f t="shared" si="127"/>
        <v>0.63287360256654523</v>
      </c>
      <c r="O97" s="42">
        <f t="shared" si="146"/>
        <v>58</v>
      </c>
      <c r="P97" s="80">
        <f t="shared" si="146"/>
        <v>599878</v>
      </c>
      <c r="Q97" s="80"/>
      <c r="R97" s="80">
        <f t="shared" si="146"/>
        <v>348604.33</v>
      </c>
      <c r="S97" s="213">
        <f t="shared" si="128"/>
        <v>0</v>
      </c>
      <c r="T97" s="339">
        <f t="shared" si="129"/>
        <v>348604.33</v>
      </c>
      <c r="U97" s="340">
        <f t="shared" si="130"/>
        <v>0.58112537882702819</v>
      </c>
      <c r="V97" s="340">
        <f t="shared" si="131"/>
        <v>0.58112537882702819</v>
      </c>
      <c r="W97" s="42">
        <f t="shared" si="147"/>
        <v>36</v>
      </c>
      <c r="X97" s="80">
        <f t="shared" si="147"/>
        <v>492780.99</v>
      </c>
      <c r="Y97" s="80"/>
      <c r="Z97" s="80">
        <f t="shared" si="147"/>
        <v>268052.18</v>
      </c>
      <c r="AA97" s="213">
        <f t="shared" si="132"/>
        <v>0</v>
      </c>
      <c r="AB97" s="339">
        <f t="shared" si="133"/>
        <v>268052.18</v>
      </c>
      <c r="AC97" s="340">
        <f t="shared" si="134"/>
        <v>0.54395803701762113</v>
      </c>
      <c r="AD97" s="340">
        <f t="shared" si="135"/>
        <v>0.54395803701762113</v>
      </c>
      <c r="AE97" s="42">
        <f t="shared" si="148"/>
        <v>40</v>
      </c>
      <c r="AF97" s="80">
        <f t="shared" si="148"/>
        <v>669813.87</v>
      </c>
      <c r="AG97" s="80"/>
      <c r="AH97" s="80">
        <f t="shared" si="148"/>
        <v>335018.56</v>
      </c>
      <c r="AI97" s="213">
        <f t="shared" si="136"/>
        <v>0</v>
      </c>
      <c r="AJ97" s="339">
        <f t="shared" si="137"/>
        <v>335018.56</v>
      </c>
      <c r="AK97" s="340">
        <f t="shared" si="138"/>
        <v>0.50016665077419198</v>
      </c>
      <c r="AL97" s="340">
        <f t="shared" si="139"/>
        <v>0.50016665077419198</v>
      </c>
      <c r="AN97" s="213"/>
      <c r="AO97" s="348"/>
      <c r="AP97" s="60">
        <f t="shared" si="149"/>
        <v>0</v>
      </c>
      <c r="AQ97" s="213"/>
      <c r="AR97" s="348"/>
      <c r="AS97" s="60">
        <f t="shared" si="150"/>
        <v>0</v>
      </c>
      <c r="AT97" s="213"/>
      <c r="AU97" s="60">
        <f>VLOOKUP($A97,'Cost SettleCY14'!$A$23:$E$253,5,FALSE)</f>
        <v>0</v>
      </c>
      <c r="AV97" s="60">
        <f t="shared" si="151"/>
        <v>0</v>
      </c>
      <c r="AW97" s="213"/>
      <c r="AX97" s="60">
        <f>VLOOKUP($A97,'Cost SettleCY15'!$A$23:$E$253,5,FALSE)</f>
        <v>0</v>
      </c>
      <c r="AY97" s="60">
        <f t="shared" si="152"/>
        <v>0</v>
      </c>
    </row>
    <row r="98" spans="1:76" x14ac:dyDescent="0.25">
      <c r="A98" s="76">
        <v>70309</v>
      </c>
      <c r="B98" s="76" t="s">
        <v>87</v>
      </c>
      <c r="C98" s="76"/>
      <c r="D98" s="76"/>
      <c r="E98" s="77" t="s">
        <v>438</v>
      </c>
      <c r="F98" s="83" t="s">
        <v>40</v>
      </c>
      <c r="G98" s="42">
        <f t="shared" si="145"/>
        <v>1515</v>
      </c>
      <c r="H98" s="80">
        <f t="shared" si="145"/>
        <v>542588.39999999991</v>
      </c>
      <c r="I98" s="80"/>
      <c r="J98" s="80">
        <f t="shared" si="145"/>
        <v>253825.31</v>
      </c>
      <c r="K98" s="339">
        <f t="shared" si="124"/>
        <v>0</v>
      </c>
      <c r="L98" s="339">
        <f t="shared" si="125"/>
        <v>253825.31</v>
      </c>
      <c r="M98" s="340">
        <f t="shared" si="126"/>
        <v>0.46780452733600653</v>
      </c>
      <c r="N98" s="340">
        <f t="shared" si="127"/>
        <v>0.46780452733600653</v>
      </c>
      <c r="O98" s="42">
        <f t="shared" si="146"/>
        <v>1635</v>
      </c>
      <c r="P98" s="80">
        <f t="shared" si="146"/>
        <v>711780.75</v>
      </c>
      <c r="Q98" s="80"/>
      <c r="R98" s="80">
        <f t="shared" si="146"/>
        <v>241688.43</v>
      </c>
      <c r="S98" s="213">
        <f t="shared" si="128"/>
        <v>0</v>
      </c>
      <c r="T98" s="339">
        <f t="shared" si="129"/>
        <v>241688.43</v>
      </c>
      <c r="U98" s="340">
        <f t="shared" si="130"/>
        <v>0.33955460301504359</v>
      </c>
      <c r="V98" s="340">
        <f t="shared" si="131"/>
        <v>0.33955460301504359</v>
      </c>
      <c r="W98" s="42">
        <f t="shared" si="147"/>
        <v>1965</v>
      </c>
      <c r="X98" s="80">
        <f t="shared" si="147"/>
        <v>998176.81</v>
      </c>
      <c r="Y98" s="80"/>
      <c r="Z98" s="80">
        <f t="shared" si="147"/>
        <v>221748.59000000003</v>
      </c>
      <c r="AA98" s="213">
        <f t="shared" si="132"/>
        <v>4590</v>
      </c>
      <c r="AB98" s="339">
        <f t="shared" si="133"/>
        <v>226338.59000000003</v>
      </c>
      <c r="AC98" s="340">
        <f t="shared" si="134"/>
        <v>0.22215361825526683</v>
      </c>
      <c r="AD98" s="340">
        <f t="shared" si="135"/>
        <v>0.22675200198249448</v>
      </c>
      <c r="AE98" s="42">
        <f t="shared" si="148"/>
        <v>2104</v>
      </c>
      <c r="AF98" s="80">
        <f t="shared" si="148"/>
        <v>1459253.2500000002</v>
      </c>
      <c r="AG98" s="80"/>
      <c r="AH98" s="80">
        <f t="shared" si="148"/>
        <v>641214.53</v>
      </c>
      <c r="AI98" s="213">
        <f t="shared" si="136"/>
        <v>-10076</v>
      </c>
      <c r="AJ98" s="339">
        <f t="shared" si="137"/>
        <v>631138.53</v>
      </c>
      <c r="AK98" s="340">
        <f t="shared" si="138"/>
        <v>0.43941278184578308</v>
      </c>
      <c r="AL98" s="340">
        <f t="shared" si="139"/>
        <v>0.43250788031481163</v>
      </c>
      <c r="AN98" s="213"/>
      <c r="AO98" s="348"/>
      <c r="AP98" s="60">
        <f t="shared" si="149"/>
        <v>0</v>
      </c>
      <c r="AQ98" s="213"/>
      <c r="AR98" s="348"/>
      <c r="AS98" s="60">
        <f t="shared" si="150"/>
        <v>0</v>
      </c>
      <c r="AT98" s="213"/>
      <c r="AU98" s="60">
        <f>VLOOKUP($A98,'Cost SettleCY14'!$A$23:$E$253,5,FALSE)</f>
        <v>4590</v>
      </c>
      <c r="AV98" s="60">
        <f t="shared" si="151"/>
        <v>4590</v>
      </c>
      <c r="AW98" s="213"/>
      <c r="AX98" s="60">
        <f>VLOOKUP($A98,'Cost SettleCY15'!$A$23:$E$253,5,FALSE)</f>
        <v>-10076</v>
      </c>
      <c r="AY98" s="60">
        <f t="shared" si="152"/>
        <v>-10076</v>
      </c>
    </row>
    <row r="99" spans="1:76" x14ac:dyDescent="0.25">
      <c r="A99" s="76">
        <v>71082</v>
      </c>
      <c r="B99" s="76" t="s">
        <v>88</v>
      </c>
      <c r="C99" s="76"/>
      <c r="D99" s="76"/>
      <c r="E99" s="77" t="s">
        <v>438</v>
      </c>
      <c r="F99" s="83" t="s">
        <v>40</v>
      </c>
      <c r="G99" s="42">
        <f t="shared" si="145"/>
        <v>16</v>
      </c>
      <c r="H99" s="80">
        <f t="shared" si="145"/>
        <v>304034.67</v>
      </c>
      <c r="I99" s="80"/>
      <c r="J99" s="80">
        <f t="shared" si="145"/>
        <v>179883.48</v>
      </c>
      <c r="K99" s="339">
        <f t="shared" si="124"/>
        <v>0</v>
      </c>
      <c r="L99" s="339">
        <f t="shared" si="125"/>
        <v>179883.48</v>
      </c>
      <c r="M99" s="340">
        <f t="shared" si="126"/>
        <v>0.59165449782421198</v>
      </c>
      <c r="N99" s="340">
        <f t="shared" si="127"/>
        <v>0.59165449782421198</v>
      </c>
      <c r="O99" s="42">
        <f t="shared" si="146"/>
        <v>23</v>
      </c>
      <c r="P99" s="80">
        <f t="shared" si="146"/>
        <v>2517578.92</v>
      </c>
      <c r="Q99" s="80"/>
      <c r="R99" s="80">
        <f t="shared" si="146"/>
        <v>265981.55</v>
      </c>
      <c r="S99" s="213">
        <f t="shared" si="128"/>
        <v>0</v>
      </c>
      <c r="T99" s="339">
        <f t="shared" si="129"/>
        <v>265981.55</v>
      </c>
      <c r="U99" s="340">
        <f t="shared" si="130"/>
        <v>0.10564973669226624</v>
      </c>
      <c r="V99" s="340">
        <f t="shared" si="131"/>
        <v>0.10564973669226624</v>
      </c>
      <c r="W99" s="42">
        <f t="shared" si="147"/>
        <v>23</v>
      </c>
      <c r="X99" s="80">
        <f t="shared" si="147"/>
        <v>1936580.13</v>
      </c>
      <c r="Y99" s="80"/>
      <c r="Z99" s="80">
        <f t="shared" si="147"/>
        <v>203880.35</v>
      </c>
      <c r="AA99" s="213">
        <f t="shared" si="132"/>
        <v>0</v>
      </c>
      <c r="AB99" s="339">
        <f t="shared" si="133"/>
        <v>203880.35</v>
      </c>
      <c r="AC99" s="340">
        <f t="shared" si="134"/>
        <v>0.10527855100940234</v>
      </c>
      <c r="AD99" s="340">
        <f t="shared" si="135"/>
        <v>0.10527855100940234</v>
      </c>
      <c r="AE99" s="42">
        <f t="shared" si="148"/>
        <v>9</v>
      </c>
      <c r="AF99" s="80">
        <f t="shared" si="148"/>
        <v>335266.36</v>
      </c>
      <c r="AG99" s="80"/>
      <c r="AH99" s="80">
        <f t="shared" si="148"/>
        <v>56224.59</v>
      </c>
      <c r="AI99" s="213">
        <f t="shared" si="136"/>
        <v>0</v>
      </c>
      <c r="AJ99" s="339">
        <f t="shared" si="137"/>
        <v>56224.59</v>
      </c>
      <c r="AK99" s="340">
        <f t="shared" si="138"/>
        <v>0.16770125699458782</v>
      </c>
      <c r="AL99" s="340">
        <f t="shared" si="139"/>
        <v>0.16770125699458782</v>
      </c>
      <c r="AN99" s="213"/>
      <c r="AO99" s="348"/>
      <c r="AP99" s="60">
        <f t="shared" si="149"/>
        <v>0</v>
      </c>
      <c r="AQ99" s="213"/>
      <c r="AR99" s="348"/>
      <c r="AS99" s="60">
        <f t="shared" si="150"/>
        <v>0</v>
      </c>
      <c r="AT99" s="213"/>
      <c r="AU99" s="60">
        <f>VLOOKUP($A99,'Cost SettleCY14'!$A$23:$E$253,5,FALSE)</f>
        <v>0</v>
      </c>
      <c r="AV99" s="60">
        <f t="shared" si="151"/>
        <v>0</v>
      </c>
      <c r="AW99" s="213"/>
      <c r="AX99" s="60">
        <f>VLOOKUP($A99,'Cost SettleCY15'!$A$23:$E$253,5,FALSE)</f>
        <v>0</v>
      </c>
      <c r="AY99" s="60">
        <f t="shared" si="152"/>
        <v>0</v>
      </c>
    </row>
    <row r="100" spans="1:76" x14ac:dyDescent="0.25">
      <c r="A100" s="76">
        <v>70338</v>
      </c>
      <c r="B100" s="76" t="s">
        <v>89</v>
      </c>
      <c r="C100" s="76"/>
      <c r="D100" s="76"/>
      <c r="E100" s="77" t="s">
        <v>438</v>
      </c>
      <c r="F100" s="83" t="s">
        <v>40</v>
      </c>
      <c r="G100" s="42">
        <f t="shared" si="145"/>
        <v>438</v>
      </c>
      <c r="H100" s="80">
        <f t="shared" si="145"/>
        <v>266422.19</v>
      </c>
      <c r="I100" s="80"/>
      <c r="J100" s="80">
        <f t="shared" si="145"/>
        <v>350101.25</v>
      </c>
      <c r="K100" s="339">
        <f t="shared" si="124"/>
        <v>0</v>
      </c>
      <c r="L100" s="339">
        <f t="shared" si="125"/>
        <v>350101.25</v>
      </c>
      <c r="M100" s="340">
        <f t="shared" si="126"/>
        <v>1.3140844236735687</v>
      </c>
      <c r="N100" s="340">
        <f t="shared" si="127"/>
        <v>1.3140844236735687</v>
      </c>
      <c r="O100" s="42">
        <f t="shared" si="146"/>
        <v>551</v>
      </c>
      <c r="P100" s="80">
        <f t="shared" si="146"/>
        <v>289489.5</v>
      </c>
      <c r="Q100" s="80"/>
      <c r="R100" s="80">
        <f t="shared" si="146"/>
        <v>348586.76</v>
      </c>
      <c r="S100" s="213">
        <f t="shared" si="128"/>
        <v>0</v>
      </c>
      <c r="T100" s="339">
        <f t="shared" si="129"/>
        <v>348586.76</v>
      </c>
      <c r="U100" s="340">
        <f t="shared" si="130"/>
        <v>1.2041430172769652</v>
      </c>
      <c r="V100" s="340">
        <f t="shared" si="131"/>
        <v>1.2041430172769652</v>
      </c>
      <c r="W100" s="42">
        <f t="shared" si="147"/>
        <v>548</v>
      </c>
      <c r="X100" s="80">
        <f t="shared" si="147"/>
        <v>733547.5199999999</v>
      </c>
      <c r="Y100" s="80"/>
      <c r="Z100" s="80">
        <f t="shared" si="147"/>
        <v>589579.27</v>
      </c>
      <c r="AA100" s="213">
        <f t="shared" si="132"/>
        <v>-664</v>
      </c>
      <c r="AB100" s="339">
        <f t="shared" si="133"/>
        <v>588915.27</v>
      </c>
      <c r="AC100" s="340">
        <f t="shared" si="134"/>
        <v>0.80373698216579081</v>
      </c>
      <c r="AD100" s="340">
        <f t="shared" si="135"/>
        <v>0.80283179200169619</v>
      </c>
      <c r="AE100" s="42">
        <f t="shared" si="148"/>
        <v>609</v>
      </c>
      <c r="AF100" s="80">
        <f t="shared" si="148"/>
        <v>562027.46</v>
      </c>
      <c r="AG100" s="80"/>
      <c r="AH100" s="80">
        <f t="shared" si="148"/>
        <v>426370.67</v>
      </c>
      <c r="AI100" s="213">
        <f t="shared" si="136"/>
        <v>-20</v>
      </c>
      <c r="AJ100" s="339">
        <f t="shared" si="137"/>
        <v>426350.67</v>
      </c>
      <c r="AK100" s="340">
        <f t="shared" si="138"/>
        <v>0.75862960503744781</v>
      </c>
      <c r="AL100" s="340">
        <f t="shared" si="139"/>
        <v>0.75859401958758388</v>
      </c>
      <c r="AN100" s="213"/>
      <c r="AO100" s="348"/>
      <c r="AP100" s="60">
        <f t="shared" si="149"/>
        <v>0</v>
      </c>
      <c r="AQ100" s="213"/>
      <c r="AR100" s="348"/>
      <c r="AS100" s="60">
        <f t="shared" si="150"/>
        <v>0</v>
      </c>
      <c r="AT100" s="213"/>
      <c r="AU100" s="60">
        <f>VLOOKUP($A100,'Cost SettleCY14'!$A$23:$E$253,5,FALSE)</f>
        <v>-664</v>
      </c>
      <c r="AV100" s="60">
        <f t="shared" si="151"/>
        <v>-664</v>
      </c>
      <c r="AW100" s="213"/>
      <c r="AX100" s="60">
        <f>VLOOKUP($A100,'Cost SettleCY15'!$A$23:$E$253,5,FALSE)</f>
        <v>-20</v>
      </c>
      <c r="AY100" s="60">
        <f t="shared" si="152"/>
        <v>-20</v>
      </c>
    </row>
    <row r="101" spans="1:76" x14ac:dyDescent="0.25">
      <c r="A101" s="76">
        <v>70425</v>
      </c>
      <c r="B101" s="76" t="s">
        <v>90</v>
      </c>
      <c r="C101" s="76"/>
      <c r="D101" s="76"/>
      <c r="E101" s="77" t="s">
        <v>438</v>
      </c>
      <c r="F101" s="83" t="s">
        <v>40</v>
      </c>
      <c r="G101" s="42">
        <f t="shared" si="145"/>
        <v>30</v>
      </c>
      <c r="H101" s="80">
        <f t="shared" si="145"/>
        <v>669438.65</v>
      </c>
      <c r="I101" s="80"/>
      <c r="J101" s="80">
        <f t="shared" si="145"/>
        <v>398995.94</v>
      </c>
      <c r="K101" s="339">
        <f t="shared" si="124"/>
        <v>0</v>
      </c>
      <c r="L101" s="339">
        <f t="shared" si="125"/>
        <v>398995.94</v>
      </c>
      <c r="M101" s="340">
        <f t="shared" si="126"/>
        <v>0.59601569165449286</v>
      </c>
      <c r="N101" s="340">
        <f t="shared" si="127"/>
        <v>0.59601569165449286</v>
      </c>
      <c r="O101" s="42">
        <f t="shared" si="146"/>
        <v>21</v>
      </c>
      <c r="P101" s="80">
        <f t="shared" si="146"/>
        <v>607634.22</v>
      </c>
      <c r="Q101" s="80"/>
      <c r="R101" s="80">
        <f t="shared" si="146"/>
        <v>326242.37</v>
      </c>
      <c r="S101" s="213">
        <f t="shared" si="128"/>
        <v>0</v>
      </c>
      <c r="T101" s="339">
        <f t="shared" si="129"/>
        <v>326242.37</v>
      </c>
      <c r="U101" s="340">
        <f t="shared" si="130"/>
        <v>0.53690585431478832</v>
      </c>
      <c r="V101" s="340">
        <f t="shared" si="131"/>
        <v>0.53690585431478832</v>
      </c>
      <c r="W101" s="42">
        <f t="shared" si="147"/>
        <v>22</v>
      </c>
      <c r="X101" s="80">
        <f t="shared" si="147"/>
        <v>409427.23</v>
      </c>
      <c r="Y101" s="80"/>
      <c r="Z101" s="80">
        <f t="shared" si="147"/>
        <v>219918.44</v>
      </c>
      <c r="AA101" s="213">
        <f t="shared" si="132"/>
        <v>0</v>
      </c>
      <c r="AB101" s="339">
        <f t="shared" si="133"/>
        <v>219918.44</v>
      </c>
      <c r="AC101" s="340">
        <f t="shared" si="134"/>
        <v>0.53713681916075784</v>
      </c>
      <c r="AD101" s="340">
        <f t="shared" si="135"/>
        <v>0.53713681916075784</v>
      </c>
      <c r="AE101" s="42">
        <f t="shared" si="148"/>
        <v>50</v>
      </c>
      <c r="AF101" s="80">
        <f t="shared" si="148"/>
        <v>805535.81</v>
      </c>
      <c r="AG101" s="80"/>
      <c r="AH101" s="80">
        <f t="shared" si="148"/>
        <v>441053.64</v>
      </c>
      <c r="AI101" s="213">
        <f t="shared" si="136"/>
        <v>0</v>
      </c>
      <c r="AJ101" s="339">
        <f t="shared" si="137"/>
        <v>441053.64</v>
      </c>
      <c r="AK101" s="340">
        <f t="shared" si="138"/>
        <v>0.54752828431053857</v>
      </c>
      <c r="AL101" s="340">
        <f t="shared" si="139"/>
        <v>0.54752828431053857</v>
      </c>
      <c r="AN101" s="213"/>
      <c r="AO101" s="348"/>
      <c r="AP101" s="60">
        <f t="shared" si="149"/>
        <v>0</v>
      </c>
      <c r="AQ101" s="213"/>
      <c r="AR101" s="348"/>
      <c r="AS101" s="60">
        <f t="shared" si="150"/>
        <v>0</v>
      </c>
      <c r="AT101" s="213"/>
      <c r="AU101" s="60">
        <f>VLOOKUP($A101,'Cost SettleCY14'!$A$23:$E$253,5,FALSE)</f>
        <v>0</v>
      </c>
      <c r="AV101" s="60">
        <f t="shared" si="151"/>
        <v>0</v>
      </c>
      <c r="AW101" s="213"/>
      <c r="AX101" s="60">
        <f>VLOOKUP($A101,'Cost SettleCY15'!$A$23:$E$253,5,FALSE)</f>
        <v>0</v>
      </c>
      <c r="AY101" s="60">
        <f t="shared" si="152"/>
        <v>0</v>
      </c>
    </row>
    <row r="102" spans="1:76" x14ac:dyDescent="0.25">
      <c r="A102" s="76">
        <v>70303</v>
      </c>
      <c r="B102" s="76" t="s">
        <v>91</v>
      </c>
      <c r="C102" s="76"/>
      <c r="D102" s="76"/>
      <c r="E102" s="77" t="s">
        <v>438</v>
      </c>
      <c r="F102" s="83" t="s">
        <v>40</v>
      </c>
      <c r="G102" s="42">
        <f t="shared" si="145"/>
        <v>1771</v>
      </c>
      <c r="H102" s="80">
        <f t="shared" si="145"/>
        <v>420649.24</v>
      </c>
      <c r="I102" s="80"/>
      <c r="J102" s="80">
        <f t="shared" si="145"/>
        <v>251139.35</v>
      </c>
      <c r="K102" s="339">
        <f t="shared" si="124"/>
        <v>0</v>
      </c>
      <c r="L102" s="339">
        <f t="shared" si="125"/>
        <v>251139.35</v>
      </c>
      <c r="M102" s="340">
        <f t="shared" si="126"/>
        <v>0.59702794185483377</v>
      </c>
      <c r="N102" s="340">
        <f t="shared" si="127"/>
        <v>0.59702794185483377</v>
      </c>
      <c r="O102" s="42">
        <f t="shared" si="146"/>
        <v>2202</v>
      </c>
      <c r="P102" s="80">
        <f t="shared" si="146"/>
        <v>464062.32999999996</v>
      </c>
      <c r="Q102" s="80"/>
      <c r="R102" s="80">
        <f t="shared" si="146"/>
        <v>344517.41000000003</v>
      </c>
      <c r="S102" s="213">
        <f t="shared" si="128"/>
        <v>0</v>
      </c>
      <c r="T102" s="339">
        <f t="shared" si="129"/>
        <v>344517.41000000003</v>
      </c>
      <c r="U102" s="340">
        <f t="shared" si="130"/>
        <v>0.74239469081664111</v>
      </c>
      <c r="V102" s="340">
        <f t="shared" si="131"/>
        <v>0.74239469081664111</v>
      </c>
      <c r="W102" s="42">
        <f t="shared" si="147"/>
        <v>1670</v>
      </c>
      <c r="X102" s="80">
        <f t="shared" si="147"/>
        <v>334970.23999999999</v>
      </c>
      <c r="Y102" s="80"/>
      <c r="Z102" s="80">
        <f t="shared" si="147"/>
        <v>179864.74</v>
      </c>
      <c r="AA102" s="213">
        <f t="shared" si="132"/>
        <v>2745</v>
      </c>
      <c r="AB102" s="339">
        <f t="shared" si="133"/>
        <v>182609.74</v>
      </c>
      <c r="AC102" s="340">
        <f t="shared" si="134"/>
        <v>0.53695737269077992</v>
      </c>
      <c r="AD102" s="340">
        <f t="shared" si="135"/>
        <v>0.54515213052956579</v>
      </c>
      <c r="AE102" s="42">
        <f t="shared" si="148"/>
        <v>1924</v>
      </c>
      <c r="AF102" s="80">
        <f t="shared" si="148"/>
        <v>331364.20999999996</v>
      </c>
      <c r="AG102" s="80"/>
      <c r="AH102" s="80">
        <f t="shared" si="148"/>
        <v>121100.31</v>
      </c>
      <c r="AI102" s="213">
        <f t="shared" si="136"/>
        <v>4596</v>
      </c>
      <c r="AJ102" s="339">
        <f t="shared" si="137"/>
        <v>125696.31</v>
      </c>
      <c r="AK102" s="340">
        <f t="shared" si="138"/>
        <v>0.36545983647419261</v>
      </c>
      <c r="AL102" s="340">
        <f t="shared" si="139"/>
        <v>0.37932977131115037</v>
      </c>
      <c r="AN102" s="213"/>
      <c r="AO102" s="348"/>
      <c r="AP102" s="60">
        <f t="shared" si="149"/>
        <v>0</v>
      </c>
      <c r="AQ102" s="213"/>
      <c r="AR102" s="348"/>
      <c r="AS102" s="60">
        <f t="shared" si="150"/>
        <v>0</v>
      </c>
      <c r="AT102" s="213"/>
      <c r="AU102" s="60">
        <f>VLOOKUP($A102,'Cost SettleCY14'!$A$23:$E$253,5,FALSE)</f>
        <v>2745</v>
      </c>
      <c r="AV102" s="60">
        <f t="shared" si="151"/>
        <v>2745</v>
      </c>
      <c r="AW102" s="213"/>
      <c r="AX102" s="60">
        <f>VLOOKUP($A102,'Cost SettleCY15'!$A$23:$E$253,5,FALSE)</f>
        <v>4596</v>
      </c>
      <c r="AY102" s="60">
        <f t="shared" si="152"/>
        <v>4596</v>
      </c>
    </row>
    <row r="103" spans="1:76" x14ac:dyDescent="0.25">
      <c r="A103" s="76">
        <v>70295</v>
      </c>
      <c r="B103" s="76" t="s">
        <v>92</v>
      </c>
      <c r="C103" s="76"/>
      <c r="D103" s="76"/>
      <c r="E103" s="77" t="s">
        <v>438</v>
      </c>
      <c r="F103" s="83" t="s">
        <v>40</v>
      </c>
      <c r="G103" s="42">
        <f t="shared" si="145"/>
        <v>88</v>
      </c>
      <c r="H103" s="80">
        <f t="shared" si="145"/>
        <v>255392.19</v>
      </c>
      <c r="I103" s="80"/>
      <c r="J103" s="80">
        <f t="shared" si="145"/>
        <v>106673.81000000001</v>
      </c>
      <c r="K103" s="339">
        <f t="shared" si="124"/>
        <v>0</v>
      </c>
      <c r="L103" s="339">
        <f t="shared" si="125"/>
        <v>106673.81000000001</v>
      </c>
      <c r="M103" s="340">
        <f t="shared" si="126"/>
        <v>0.41768626519080326</v>
      </c>
      <c r="N103" s="340">
        <f t="shared" si="127"/>
        <v>0.41768626519080326</v>
      </c>
      <c r="O103" s="42">
        <f t="shared" si="146"/>
        <v>13</v>
      </c>
      <c r="P103" s="80">
        <f t="shared" si="146"/>
        <v>172754.72</v>
      </c>
      <c r="Q103" s="80"/>
      <c r="R103" s="80">
        <f t="shared" si="146"/>
        <v>98376.87</v>
      </c>
      <c r="S103" s="213">
        <f t="shared" si="128"/>
        <v>0</v>
      </c>
      <c r="T103" s="339">
        <f t="shared" si="129"/>
        <v>98376.87</v>
      </c>
      <c r="U103" s="340">
        <f t="shared" si="130"/>
        <v>0.56945980983905964</v>
      </c>
      <c r="V103" s="340">
        <f t="shared" si="131"/>
        <v>0.56945980983905964</v>
      </c>
      <c r="W103" s="42">
        <f t="shared" si="147"/>
        <v>11</v>
      </c>
      <c r="X103" s="80">
        <f t="shared" si="147"/>
        <v>107185.58</v>
      </c>
      <c r="Y103" s="80"/>
      <c r="Z103" s="80">
        <f t="shared" si="147"/>
        <v>59679.82</v>
      </c>
      <c r="AA103" s="213">
        <f t="shared" si="132"/>
        <v>0</v>
      </c>
      <c r="AB103" s="339">
        <f t="shared" si="133"/>
        <v>59679.82</v>
      </c>
      <c r="AC103" s="340">
        <f t="shared" si="134"/>
        <v>0.55678963532221404</v>
      </c>
      <c r="AD103" s="340">
        <f t="shared" si="135"/>
        <v>0.55678963532221404</v>
      </c>
      <c r="AE103" s="42">
        <f t="shared" si="148"/>
        <v>4</v>
      </c>
      <c r="AF103" s="80">
        <f t="shared" si="148"/>
        <v>35542.379999999997</v>
      </c>
      <c r="AG103" s="80"/>
      <c r="AH103" s="80">
        <f t="shared" si="148"/>
        <v>17204.22</v>
      </c>
      <c r="AI103" s="213">
        <f t="shared" si="136"/>
        <v>0</v>
      </c>
      <c r="AJ103" s="339">
        <f t="shared" si="137"/>
        <v>17204.22</v>
      </c>
      <c r="AK103" s="340">
        <f t="shared" si="138"/>
        <v>0.48404805755832903</v>
      </c>
      <c r="AL103" s="340">
        <f t="shared" si="139"/>
        <v>0.48404805755832903</v>
      </c>
      <c r="AN103" s="213"/>
      <c r="AO103" s="348"/>
      <c r="AP103" s="60">
        <f t="shared" si="149"/>
        <v>0</v>
      </c>
      <c r="AQ103" s="213"/>
      <c r="AR103" s="348"/>
      <c r="AS103" s="60">
        <f t="shared" si="150"/>
        <v>0</v>
      </c>
      <c r="AT103" s="213"/>
      <c r="AU103" s="60">
        <f>VLOOKUP($A103,'Cost SettleCY14'!$A$23:$E$253,5,FALSE)</f>
        <v>0</v>
      </c>
      <c r="AV103" s="60">
        <f t="shared" si="151"/>
        <v>0</v>
      </c>
      <c r="AW103" s="213"/>
      <c r="AX103" s="60">
        <f>VLOOKUP($A103,'Cost SettleCY15'!$A$23:$E$253,5,FALSE)</f>
        <v>0</v>
      </c>
      <c r="AY103" s="60">
        <f t="shared" si="152"/>
        <v>0</v>
      </c>
    </row>
    <row r="104" spans="1:76" x14ac:dyDescent="0.25">
      <c r="A104" s="76">
        <v>70080</v>
      </c>
      <c r="B104" s="76" t="s">
        <v>93</v>
      </c>
      <c r="C104" s="76"/>
      <c r="D104" s="76"/>
      <c r="E104" s="77" t="s">
        <v>438</v>
      </c>
      <c r="F104" s="83" t="s">
        <v>40</v>
      </c>
      <c r="G104" s="42">
        <f t="shared" si="145"/>
        <v>3667</v>
      </c>
      <c r="H104" s="80">
        <f t="shared" si="145"/>
        <v>1085730.68</v>
      </c>
      <c r="I104" s="80"/>
      <c r="J104" s="80">
        <f t="shared" si="145"/>
        <v>127443.05</v>
      </c>
      <c r="K104" s="339">
        <f t="shared" si="124"/>
        <v>0</v>
      </c>
      <c r="L104" s="339">
        <f t="shared" si="125"/>
        <v>127443.05</v>
      </c>
      <c r="M104" s="340">
        <f t="shared" si="126"/>
        <v>0.11737998414118685</v>
      </c>
      <c r="N104" s="340">
        <f t="shared" si="127"/>
        <v>0.11737998414118685</v>
      </c>
      <c r="O104" s="42">
        <f t="shared" si="146"/>
        <v>3517</v>
      </c>
      <c r="P104" s="80">
        <f t="shared" si="146"/>
        <v>856545.75</v>
      </c>
      <c r="Q104" s="80"/>
      <c r="R104" s="80">
        <f t="shared" si="146"/>
        <v>72249.820000000007</v>
      </c>
      <c r="S104" s="213">
        <f t="shared" si="128"/>
        <v>0</v>
      </c>
      <c r="T104" s="339">
        <f t="shared" si="129"/>
        <v>72249.820000000007</v>
      </c>
      <c r="U104" s="340">
        <f t="shared" si="130"/>
        <v>8.435021713667952E-2</v>
      </c>
      <c r="V104" s="340">
        <f t="shared" si="131"/>
        <v>8.435021713667952E-2</v>
      </c>
      <c r="W104" s="42">
        <f t="shared" si="147"/>
        <v>2290</v>
      </c>
      <c r="X104" s="80">
        <f t="shared" si="147"/>
        <v>514689.26</v>
      </c>
      <c r="Y104" s="80"/>
      <c r="Z104" s="80">
        <f t="shared" si="147"/>
        <v>10365.61</v>
      </c>
      <c r="AA104" s="213">
        <f t="shared" si="132"/>
        <v>0</v>
      </c>
      <c r="AB104" s="339">
        <f t="shared" si="133"/>
        <v>10365.61</v>
      </c>
      <c r="AC104" s="340">
        <f t="shared" si="134"/>
        <v>2.013954983245619E-2</v>
      </c>
      <c r="AD104" s="340">
        <f t="shared" si="135"/>
        <v>2.013954983245619E-2</v>
      </c>
      <c r="AE104" s="42">
        <f t="shared" si="148"/>
        <v>304</v>
      </c>
      <c r="AF104" s="80">
        <f t="shared" si="148"/>
        <v>306394.33</v>
      </c>
      <c r="AG104" s="80"/>
      <c r="AH104" s="80">
        <f t="shared" si="148"/>
        <v>70360.149999999994</v>
      </c>
      <c r="AI104" s="213">
        <f t="shared" si="136"/>
        <v>0</v>
      </c>
      <c r="AJ104" s="339">
        <f t="shared" si="137"/>
        <v>70360.149999999994</v>
      </c>
      <c r="AK104" s="340">
        <f t="shared" si="138"/>
        <v>0.2296392038325252</v>
      </c>
      <c r="AL104" s="340">
        <f t="shared" si="139"/>
        <v>0.2296392038325252</v>
      </c>
      <c r="AN104" s="213"/>
      <c r="AO104" s="348"/>
      <c r="AP104" s="60">
        <f t="shared" si="149"/>
        <v>0</v>
      </c>
      <c r="AQ104" s="213"/>
      <c r="AR104" s="348"/>
      <c r="AS104" s="60">
        <f t="shared" si="150"/>
        <v>0</v>
      </c>
      <c r="AT104" s="213"/>
      <c r="AU104" s="60">
        <f>VLOOKUP($A104,'Cost SettleCY14'!$A$23:$E$253,5,FALSE)</f>
        <v>0</v>
      </c>
      <c r="AV104" s="60">
        <f t="shared" si="151"/>
        <v>0</v>
      </c>
      <c r="AW104" s="213"/>
      <c r="AX104" s="60">
        <f>VLOOKUP($A104,'Cost SettleCY15'!$A$23:$E$253,5,FALSE)</f>
        <v>0</v>
      </c>
      <c r="AY104" s="60">
        <f t="shared" si="152"/>
        <v>0</v>
      </c>
    </row>
    <row r="105" spans="1:76" x14ac:dyDescent="0.25">
      <c r="A105" s="76">
        <v>70065</v>
      </c>
      <c r="B105" s="76" t="s">
        <v>94</v>
      </c>
      <c r="C105" s="76"/>
      <c r="D105" s="76"/>
      <c r="E105" s="77" t="s">
        <v>438</v>
      </c>
      <c r="F105" s="83" t="s">
        <v>40</v>
      </c>
      <c r="G105" s="42">
        <f t="shared" si="145"/>
        <v>804</v>
      </c>
      <c r="H105" s="80">
        <f t="shared" si="145"/>
        <v>110446.13</v>
      </c>
      <c r="I105" s="80"/>
      <c r="J105" s="80">
        <f t="shared" si="145"/>
        <v>41280.450000000004</v>
      </c>
      <c r="K105" s="339">
        <f t="shared" si="124"/>
        <v>0</v>
      </c>
      <c r="L105" s="339">
        <f t="shared" si="125"/>
        <v>41280.450000000004</v>
      </c>
      <c r="M105" s="340">
        <f t="shared" si="126"/>
        <v>0.37376094572077811</v>
      </c>
      <c r="N105" s="340">
        <f t="shared" si="127"/>
        <v>0.37376094572077811</v>
      </c>
      <c r="O105" s="42">
        <f t="shared" si="146"/>
        <v>1213</v>
      </c>
      <c r="P105" s="80">
        <f t="shared" si="146"/>
        <v>191379.74</v>
      </c>
      <c r="Q105" s="80"/>
      <c r="R105" s="80">
        <f t="shared" si="146"/>
        <v>59266.829999999994</v>
      </c>
      <c r="S105" s="213">
        <f t="shared" si="128"/>
        <v>0</v>
      </c>
      <c r="T105" s="339">
        <f t="shared" si="129"/>
        <v>59266.829999999994</v>
      </c>
      <c r="U105" s="340">
        <f t="shared" si="130"/>
        <v>0.30968183988545495</v>
      </c>
      <c r="V105" s="340">
        <f t="shared" si="131"/>
        <v>0.30968183988545495</v>
      </c>
      <c r="W105" s="42">
        <f t="shared" si="147"/>
        <v>2249</v>
      </c>
      <c r="X105" s="80">
        <f t="shared" si="147"/>
        <v>386906.69</v>
      </c>
      <c r="Y105" s="80"/>
      <c r="Z105" s="80">
        <f t="shared" si="147"/>
        <v>112475.8</v>
      </c>
      <c r="AA105" s="213">
        <f t="shared" si="132"/>
        <v>11420</v>
      </c>
      <c r="AB105" s="339">
        <f t="shared" si="133"/>
        <v>123895.8</v>
      </c>
      <c r="AC105" s="340">
        <f t="shared" si="134"/>
        <v>0.29070523438093043</v>
      </c>
      <c r="AD105" s="340">
        <f t="shared" si="135"/>
        <v>0.32022139498285751</v>
      </c>
      <c r="AE105" s="42">
        <f t="shared" si="148"/>
        <v>3174</v>
      </c>
      <c r="AF105" s="80">
        <f t="shared" si="148"/>
        <v>432631.53</v>
      </c>
      <c r="AG105" s="80"/>
      <c r="AH105" s="80">
        <f t="shared" si="148"/>
        <v>126874.66</v>
      </c>
      <c r="AI105" s="213">
        <f t="shared" si="136"/>
        <v>-11025</v>
      </c>
      <c r="AJ105" s="339">
        <f t="shared" si="137"/>
        <v>115849.66</v>
      </c>
      <c r="AK105" s="340">
        <f t="shared" si="138"/>
        <v>0.29326262928640451</v>
      </c>
      <c r="AL105" s="340">
        <f t="shared" si="139"/>
        <v>0.26777904976089006</v>
      </c>
      <c r="AN105" s="213"/>
      <c r="AO105" s="348"/>
      <c r="AP105" s="60">
        <f t="shared" si="149"/>
        <v>0</v>
      </c>
      <c r="AQ105" s="213"/>
      <c r="AR105" s="348"/>
      <c r="AS105" s="60">
        <f t="shared" si="150"/>
        <v>0</v>
      </c>
      <c r="AT105" s="213"/>
      <c r="AU105" s="60">
        <f>VLOOKUP($A105,'Cost SettleCY14'!$A$23:$E$253,5,FALSE)</f>
        <v>11420</v>
      </c>
      <c r="AV105" s="60">
        <f t="shared" si="151"/>
        <v>11420</v>
      </c>
      <c r="AW105" s="213"/>
      <c r="AX105" s="60">
        <f>VLOOKUP($A105,'Cost SettleCY15'!$A$23:$E$253,5,FALSE)</f>
        <v>-11025</v>
      </c>
      <c r="AY105" s="60">
        <f t="shared" si="152"/>
        <v>-11025</v>
      </c>
    </row>
    <row r="106" spans="1:76" x14ac:dyDescent="0.25">
      <c r="A106" s="76">
        <v>70287</v>
      </c>
      <c r="B106" s="76" t="s">
        <v>95</v>
      </c>
      <c r="C106" s="76"/>
      <c r="D106" s="76"/>
      <c r="E106" s="77" t="s">
        <v>438</v>
      </c>
      <c r="F106" s="83" t="s">
        <v>40</v>
      </c>
      <c r="G106" s="42">
        <f t="shared" si="145"/>
        <v>16</v>
      </c>
      <c r="H106" s="80">
        <f t="shared" si="145"/>
        <v>403561.69</v>
      </c>
      <c r="I106" s="80"/>
      <c r="J106" s="80">
        <f t="shared" si="145"/>
        <v>108612.27</v>
      </c>
      <c r="K106" s="339">
        <f t="shared" si="124"/>
        <v>0</v>
      </c>
      <c r="L106" s="339">
        <f t="shared" si="125"/>
        <v>108612.27</v>
      </c>
      <c r="M106" s="340">
        <f t="shared" si="126"/>
        <v>0.26913424314384254</v>
      </c>
      <c r="N106" s="340">
        <f t="shared" si="127"/>
        <v>0.26913424314384254</v>
      </c>
      <c r="O106" s="42">
        <f t="shared" si="146"/>
        <v>40</v>
      </c>
      <c r="P106" s="80">
        <f t="shared" si="146"/>
        <v>967918.76</v>
      </c>
      <c r="Q106" s="80"/>
      <c r="R106" s="80">
        <f t="shared" si="146"/>
        <v>256981.48</v>
      </c>
      <c r="S106" s="213">
        <f t="shared" si="128"/>
        <v>0</v>
      </c>
      <c r="T106" s="339">
        <f t="shared" si="129"/>
        <v>256981.48</v>
      </c>
      <c r="U106" s="340">
        <f t="shared" si="130"/>
        <v>0.26549901770681666</v>
      </c>
      <c r="V106" s="340">
        <f t="shared" si="131"/>
        <v>0.26549901770681666</v>
      </c>
      <c r="W106" s="42">
        <f t="shared" si="147"/>
        <v>127</v>
      </c>
      <c r="X106" s="80">
        <f t="shared" si="147"/>
        <v>1351486.4400000002</v>
      </c>
      <c r="Y106" s="80"/>
      <c r="Z106" s="80">
        <f t="shared" si="147"/>
        <v>348255.13</v>
      </c>
      <c r="AA106" s="213">
        <f t="shared" si="132"/>
        <v>0</v>
      </c>
      <c r="AB106" s="339">
        <f t="shared" si="133"/>
        <v>348255.13</v>
      </c>
      <c r="AC106" s="340">
        <f t="shared" si="134"/>
        <v>0.25768303676062038</v>
      </c>
      <c r="AD106" s="340">
        <f t="shared" si="135"/>
        <v>0.25768303676062038</v>
      </c>
      <c r="AE106" s="42">
        <f t="shared" si="148"/>
        <v>95</v>
      </c>
      <c r="AF106" s="80">
        <f t="shared" si="148"/>
        <v>965736.89999999991</v>
      </c>
      <c r="AG106" s="80"/>
      <c r="AH106" s="80">
        <f t="shared" si="148"/>
        <v>234167.03</v>
      </c>
      <c r="AI106" s="213">
        <f t="shared" si="136"/>
        <v>0</v>
      </c>
      <c r="AJ106" s="339">
        <f t="shared" si="137"/>
        <v>234167.03</v>
      </c>
      <c r="AK106" s="340">
        <f t="shared" si="138"/>
        <v>0.24247497429165232</v>
      </c>
      <c r="AL106" s="340">
        <f t="shared" si="139"/>
        <v>0.24247497429165232</v>
      </c>
      <c r="AN106" s="213"/>
      <c r="AO106" s="348"/>
      <c r="AP106" s="60">
        <f t="shared" si="149"/>
        <v>0</v>
      </c>
      <c r="AQ106" s="213"/>
      <c r="AR106" s="348"/>
      <c r="AS106" s="60">
        <f t="shared" si="150"/>
        <v>0</v>
      </c>
      <c r="AT106" s="213"/>
      <c r="AU106" s="60">
        <f>VLOOKUP($A106,'Cost SettleCY14'!$A$23:$E$253,5,FALSE)</f>
        <v>0</v>
      </c>
      <c r="AV106" s="60">
        <f t="shared" si="151"/>
        <v>0</v>
      </c>
      <c r="AW106" s="213"/>
      <c r="AX106" s="60">
        <f>VLOOKUP($A106,'Cost SettleCY15'!$A$23:$E$253,5,FALSE)</f>
        <v>0</v>
      </c>
      <c r="AY106" s="60">
        <f t="shared" si="152"/>
        <v>0</v>
      </c>
    </row>
    <row r="107" spans="1:76" x14ac:dyDescent="0.25">
      <c r="A107" s="76">
        <v>70199</v>
      </c>
      <c r="B107" s="76" t="s">
        <v>96</v>
      </c>
      <c r="C107" s="76"/>
      <c r="D107" s="76"/>
      <c r="E107" s="77" t="s">
        <v>438</v>
      </c>
      <c r="F107" s="83" t="s">
        <v>40</v>
      </c>
      <c r="G107" s="42">
        <f t="shared" si="145"/>
        <v>6795</v>
      </c>
      <c r="H107" s="80">
        <f t="shared" si="145"/>
        <v>2155429.19</v>
      </c>
      <c r="I107" s="80"/>
      <c r="J107" s="80">
        <f t="shared" si="145"/>
        <v>608598.59</v>
      </c>
      <c r="K107" s="339">
        <f t="shared" si="124"/>
        <v>0</v>
      </c>
      <c r="L107" s="339">
        <f t="shared" si="125"/>
        <v>608598.59</v>
      </c>
      <c r="M107" s="340">
        <f t="shared" si="126"/>
        <v>0.28235610467908712</v>
      </c>
      <c r="N107" s="340">
        <f t="shared" si="127"/>
        <v>0.28235610467908712</v>
      </c>
      <c r="O107" s="42">
        <f t="shared" si="146"/>
        <v>7645</v>
      </c>
      <c r="P107" s="80">
        <f t="shared" si="146"/>
        <v>2049523.72</v>
      </c>
      <c r="Q107" s="80"/>
      <c r="R107" s="80">
        <f t="shared" si="146"/>
        <v>561503.77</v>
      </c>
      <c r="S107" s="213">
        <f t="shared" si="128"/>
        <v>0</v>
      </c>
      <c r="T107" s="339">
        <f t="shared" si="129"/>
        <v>561503.77</v>
      </c>
      <c r="U107" s="340">
        <f t="shared" si="130"/>
        <v>0.27396792948558801</v>
      </c>
      <c r="V107" s="340">
        <f t="shared" si="131"/>
        <v>0.27396792948558801</v>
      </c>
      <c r="W107" s="42">
        <f t="shared" si="147"/>
        <v>6198</v>
      </c>
      <c r="X107" s="80">
        <f t="shared" si="147"/>
        <v>2025173.98</v>
      </c>
      <c r="Y107" s="80"/>
      <c r="Z107" s="80">
        <f t="shared" si="147"/>
        <v>505875.26</v>
      </c>
      <c r="AA107" s="213">
        <f t="shared" si="132"/>
        <v>-20839</v>
      </c>
      <c r="AB107" s="339">
        <f t="shared" si="133"/>
        <v>485036.26</v>
      </c>
      <c r="AC107" s="340">
        <f t="shared" si="134"/>
        <v>0.24979348194074666</v>
      </c>
      <c r="AD107" s="340">
        <f t="shared" si="135"/>
        <v>0.2395035018176562</v>
      </c>
      <c r="AE107" s="42">
        <f t="shared" si="148"/>
        <v>10877</v>
      </c>
      <c r="AF107" s="80">
        <f t="shared" si="148"/>
        <v>1975225.04</v>
      </c>
      <c r="AG107" s="80"/>
      <c r="AH107" s="80">
        <f t="shared" si="148"/>
        <v>427232.02</v>
      </c>
      <c r="AI107" s="213">
        <f t="shared" si="136"/>
        <v>-22363</v>
      </c>
      <c r="AJ107" s="339">
        <f t="shared" si="137"/>
        <v>404869.02</v>
      </c>
      <c r="AK107" s="340">
        <f t="shared" si="138"/>
        <v>0.21629536450185949</v>
      </c>
      <c r="AL107" s="340">
        <f t="shared" si="139"/>
        <v>0.20497361657586116</v>
      </c>
      <c r="AN107" s="213"/>
      <c r="AO107" s="348"/>
      <c r="AP107" s="60">
        <f t="shared" si="149"/>
        <v>0</v>
      </c>
      <c r="AQ107" s="213"/>
      <c r="AR107" s="348"/>
      <c r="AS107" s="60">
        <f t="shared" si="150"/>
        <v>0</v>
      </c>
      <c r="AT107" s="213"/>
      <c r="AU107" s="60">
        <f>VLOOKUP($A107,'Cost SettleCY14'!$A$23:$E$253,5,FALSE)</f>
        <v>-20839</v>
      </c>
      <c r="AV107" s="60">
        <f t="shared" si="151"/>
        <v>-20839</v>
      </c>
      <c r="AW107" s="213"/>
      <c r="AX107" s="60">
        <f>VLOOKUP($A107,'Cost SettleCY15'!$A$23:$E$253,5,FALSE)</f>
        <v>-22363</v>
      </c>
      <c r="AY107" s="60">
        <f t="shared" si="152"/>
        <v>-22363</v>
      </c>
    </row>
    <row r="108" spans="1:76" x14ac:dyDescent="0.25">
      <c r="A108" s="76">
        <v>70081</v>
      </c>
      <c r="B108" s="76" t="s">
        <v>292</v>
      </c>
      <c r="C108" s="76"/>
      <c r="D108" s="76"/>
      <c r="E108" s="77" t="s">
        <v>438</v>
      </c>
      <c r="F108" s="83" t="s">
        <v>40</v>
      </c>
      <c r="G108" s="42">
        <f t="shared" si="145"/>
        <v>772</v>
      </c>
      <c r="H108" s="80">
        <f t="shared" si="145"/>
        <v>146317.26999999999</v>
      </c>
      <c r="I108" s="80"/>
      <c r="J108" s="80">
        <f t="shared" si="145"/>
        <v>59589.46</v>
      </c>
      <c r="K108" s="339">
        <f t="shared" si="124"/>
        <v>0</v>
      </c>
      <c r="L108" s="339">
        <f t="shared" si="125"/>
        <v>59589.46</v>
      </c>
      <c r="M108" s="340">
        <f t="shared" si="126"/>
        <v>0.40726197256140717</v>
      </c>
      <c r="N108" s="340">
        <f t="shared" si="127"/>
        <v>0.40726197256140717</v>
      </c>
      <c r="O108" s="42">
        <f t="shared" si="146"/>
        <v>1389</v>
      </c>
      <c r="P108" s="80">
        <f t="shared" si="146"/>
        <v>179165.65</v>
      </c>
      <c r="Q108" s="80"/>
      <c r="R108" s="80">
        <f t="shared" si="146"/>
        <v>107174.76</v>
      </c>
      <c r="S108" s="213">
        <f t="shared" si="128"/>
        <v>0</v>
      </c>
      <c r="T108" s="339">
        <f t="shared" si="129"/>
        <v>107174.76</v>
      </c>
      <c r="U108" s="340">
        <f t="shared" si="130"/>
        <v>0.59818810134643552</v>
      </c>
      <c r="V108" s="340">
        <f t="shared" si="131"/>
        <v>0.59818810134643552</v>
      </c>
      <c r="W108" s="42">
        <f t="shared" si="147"/>
        <v>977</v>
      </c>
      <c r="X108" s="80">
        <f t="shared" si="147"/>
        <v>241442.44</v>
      </c>
      <c r="Y108" s="80"/>
      <c r="Z108" s="80">
        <f t="shared" si="147"/>
        <v>80989.62</v>
      </c>
      <c r="AA108" s="213">
        <f t="shared" si="132"/>
        <v>0</v>
      </c>
      <c r="AB108" s="339">
        <f t="shared" si="133"/>
        <v>80989.62</v>
      </c>
      <c r="AC108" s="340">
        <f t="shared" si="134"/>
        <v>0.33544069551318317</v>
      </c>
      <c r="AD108" s="340">
        <f t="shared" si="135"/>
        <v>0.33544069551318317</v>
      </c>
      <c r="AE108" s="42">
        <f t="shared" si="148"/>
        <v>1681</v>
      </c>
      <c r="AF108" s="80">
        <f t="shared" si="148"/>
        <v>378326.19</v>
      </c>
      <c r="AG108" s="80"/>
      <c r="AH108" s="80">
        <f t="shared" si="148"/>
        <v>84038.27</v>
      </c>
      <c r="AI108" s="213">
        <f t="shared" si="136"/>
        <v>0</v>
      </c>
      <c r="AJ108" s="339">
        <f t="shared" si="137"/>
        <v>84038.27</v>
      </c>
      <c r="AK108" s="340">
        <f t="shared" si="138"/>
        <v>0.22213177998594283</v>
      </c>
      <c r="AL108" s="340">
        <f t="shared" si="139"/>
        <v>0.22213177998594283</v>
      </c>
      <c r="AN108" s="213"/>
      <c r="AO108" s="348"/>
      <c r="AP108" s="60">
        <f t="shared" si="149"/>
        <v>0</v>
      </c>
      <c r="AQ108" s="213"/>
      <c r="AR108" s="348"/>
      <c r="AS108" s="60">
        <f t="shared" si="150"/>
        <v>0</v>
      </c>
      <c r="AT108" s="213"/>
      <c r="AU108" s="60" t="s">
        <v>31</v>
      </c>
      <c r="AV108" s="60">
        <f t="shared" si="151"/>
        <v>0</v>
      </c>
      <c r="AW108" s="213"/>
      <c r="AX108" s="60" t="s">
        <v>31</v>
      </c>
      <c r="AY108" s="60">
        <f t="shared" si="152"/>
        <v>0</v>
      </c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x14ac:dyDescent="0.25">
      <c r="A109" s="76">
        <v>170000</v>
      </c>
      <c r="B109" s="76" t="s">
        <v>97</v>
      </c>
      <c r="C109" s="76"/>
      <c r="D109" s="76"/>
      <c r="E109" s="77" t="s">
        <v>438</v>
      </c>
      <c r="F109" s="83" t="s">
        <v>40</v>
      </c>
      <c r="G109" s="42">
        <f t="shared" ref="G109:J128" si="153">SUMIF($A$308:$A$888,$A109,G$308:G$888)</f>
        <v>9</v>
      </c>
      <c r="H109" s="80">
        <f t="shared" si="153"/>
        <v>123419.71</v>
      </c>
      <c r="I109" s="80"/>
      <c r="J109" s="80">
        <f t="shared" si="153"/>
        <v>60152.4</v>
      </c>
      <c r="K109" s="339">
        <f t="shared" si="124"/>
        <v>0</v>
      </c>
      <c r="L109" s="339">
        <f t="shared" si="125"/>
        <v>60152.4</v>
      </c>
      <c r="M109" s="340">
        <f t="shared" si="126"/>
        <v>0.48738082434321067</v>
      </c>
      <c r="N109" s="340">
        <f t="shared" si="127"/>
        <v>0.48738082434321067</v>
      </c>
      <c r="O109" s="42">
        <f t="shared" ref="O109:R128" si="154">SUMIF($A$308:$A$888,$A109,O$308:O$888)</f>
        <v>8</v>
      </c>
      <c r="P109" s="80">
        <f t="shared" si="154"/>
        <v>128221.65</v>
      </c>
      <c r="Q109" s="80"/>
      <c r="R109" s="80">
        <f t="shared" si="154"/>
        <v>66975.960000000006</v>
      </c>
      <c r="S109" s="213">
        <f t="shared" si="128"/>
        <v>0</v>
      </c>
      <c r="T109" s="339">
        <f t="shared" si="129"/>
        <v>66975.960000000006</v>
      </c>
      <c r="U109" s="340">
        <f t="shared" si="130"/>
        <v>0.52234517337750697</v>
      </c>
      <c r="V109" s="340">
        <f t="shared" si="131"/>
        <v>0.52234517337750697</v>
      </c>
      <c r="W109" s="42">
        <f t="shared" ref="W109:Z128" si="155">SUMIF($A$308:$A$888,$A109,W$308:W$888)</f>
        <v>6</v>
      </c>
      <c r="X109" s="80">
        <f t="shared" si="155"/>
        <v>78263.89</v>
      </c>
      <c r="Y109" s="80"/>
      <c r="Z109" s="80">
        <f t="shared" si="155"/>
        <v>40143.18</v>
      </c>
      <c r="AA109" s="213">
        <f t="shared" si="132"/>
        <v>0</v>
      </c>
      <c r="AB109" s="339">
        <f t="shared" si="133"/>
        <v>40143.18</v>
      </c>
      <c r="AC109" s="340">
        <f t="shared" si="134"/>
        <v>0.51292083743856842</v>
      </c>
      <c r="AD109" s="340">
        <f t="shared" si="135"/>
        <v>0.51292083743856842</v>
      </c>
      <c r="AE109" s="42">
        <f t="shared" ref="AE109:AH128" si="156">SUMIF($A$308:$A$888,$A109,AE$308:AE$888)</f>
        <v>1</v>
      </c>
      <c r="AF109" s="80">
        <f t="shared" si="156"/>
        <v>13544.62</v>
      </c>
      <c r="AG109" s="80"/>
      <c r="AH109" s="80">
        <f t="shared" si="156"/>
        <v>11518.78</v>
      </c>
      <c r="AI109" s="213">
        <f t="shared" si="136"/>
        <v>0</v>
      </c>
      <c r="AJ109" s="339">
        <f t="shared" si="137"/>
        <v>11518.78</v>
      </c>
      <c r="AK109" s="340">
        <f t="shared" si="138"/>
        <v>0.85043212729482254</v>
      </c>
      <c r="AL109" s="340">
        <f t="shared" si="139"/>
        <v>0.85043212729482254</v>
      </c>
      <c r="AN109" s="213"/>
      <c r="AO109" s="348"/>
      <c r="AP109" s="60">
        <f t="shared" si="149"/>
        <v>0</v>
      </c>
      <c r="AQ109" s="213"/>
      <c r="AR109" s="348"/>
      <c r="AS109" s="60">
        <f t="shared" si="150"/>
        <v>0</v>
      </c>
      <c r="AT109" s="213"/>
      <c r="AU109" s="60">
        <f>VLOOKUP($A109,'Cost SettleCY14'!$A$23:$E$253,5,FALSE)</f>
        <v>0</v>
      </c>
      <c r="AV109" s="60">
        <f t="shared" si="151"/>
        <v>0</v>
      </c>
      <c r="AW109" s="213"/>
      <c r="AX109" s="60">
        <f>VLOOKUP($A109,'Cost SettleCY15'!$A$23:$E$253,5,FALSE)</f>
        <v>0</v>
      </c>
      <c r="AY109" s="60">
        <f t="shared" si="152"/>
        <v>0</v>
      </c>
    </row>
    <row r="110" spans="1:76" x14ac:dyDescent="0.25">
      <c r="A110" s="76">
        <v>76761</v>
      </c>
      <c r="B110" s="76" t="s">
        <v>293</v>
      </c>
      <c r="C110" s="76"/>
      <c r="D110" s="76"/>
      <c r="E110" s="77" t="s">
        <v>438</v>
      </c>
      <c r="F110" s="83" t="s">
        <v>40</v>
      </c>
      <c r="G110" s="42">
        <f t="shared" si="153"/>
        <v>344</v>
      </c>
      <c r="H110" s="80">
        <f t="shared" si="153"/>
        <v>41096.410000000003</v>
      </c>
      <c r="I110" s="80"/>
      <c r="J110" s="80">
        <f t="shared" si="153"/>
        <v>32907.769999999997</v>
      </c>
      <c r="K110" s="339">
        <f t="shared" si="124"/>
        <v>0</v>
      </c>
      <c r="L110" s="339">
        <f t="shared" si="125"/>
        <v>32907.769999999997</v>
      </c>
      <c r="M110" s="340">
        <f t="shared" si="126"/>
        <v>0.80074561257297161</v>
      </c>
      <c r="N110" s="340">
        <f t="shared" si="127"/>
        <v>0.80074561257297161</v>
      </c>
      <c r="O110" s="42">
        <f t="shared" si="154"/>
        <v>419</v>
      </c>
      <c r="P110" s="80">
        <f t="shared" si="154"/>
        <v>67771.16</v>
      </c>
      <c r="Q110" s="80"/>
      <c r="R110" s="80">
        <f t="shared" si="154"/>
        <v>35841.14</v>
      </c>
      <c r="S110" s="213">
        <f t="shared" si="128"/>
        <v>0</v>
      </c>
      <c r="T110" s="339">
        <f t="shared" si="129"/>
        <v>35841.14</v>
      </c>
      <c r="U110" s="340">
        <f t="shared" si="130"/>
        <v>0.52885534200683593</v>
      </c>
      <c r="V110" s="340">
        <f t="shared" si="131"/>
        <v>0.52885534200683593</v>
      </c>
      <c r="W110" s="42">
        <f t="shared" si="155"/>
        <v>258</v>
      </c>
      <c r="X110" s="80">
        <f t="shared" si="155"/>
        <v>50707.54</v>
      </c>
      <c r="Y110" s="80"/>
      <c r="Z110" s="80">
        <f t="shared" si="155"/>
        <v>23631.33</v>
      </c>
      <c r="AA110" s="213">
        <f t="shared" si="132"/>
        <v>0</v>
      </c>
      <c r="AB110" s="339">
        <f t="shared" si="133"/>
        <v>23631.33</v>
      </c>
      <c r="AC110" s="340">
        <f t="shared" si="134"/>
        <v>0.46603187612729785</v>
      </c>
      <c r="AD110" s="340">
        <f t="shared" si="135"/>
        <v>0.46603187612729785</v>
      </c>
      <c r="AE110" s="42">
        <f t="shared" si="156"/>
        <v>222</v>
      </c>
      <c r="AF110" s="80">
        <f t="shared" si="156"/>
        <v>56400.85</v>
      </c>
      <c r="AG110" s="80"/>
      <c r="AH110" s="80">
        <f t="shared" si="156"/>
        <v>25318.26</v>
      </c>
      <c r="AI110" s="213">
        <f t="shared" si="136"/>
        <v>0</v>
      </c>
      <c r="AJ110" s="339">
        <f t="shared" si="137"/>
        <v>25318.26</v>
      </c>
      <c r="AK110" s="340">
        <f t="shared" si="138"/>
        <v>0.4488985538338518</v>
      </c>
      <c r="AL110" s="340">
        <f t="shared" si="139"/>
        <v>0.4488985538338518</v>
      </c>
      <c r="AN110" s="213"/>
      <c r="AO110" s="348"/>
      <c r="AP110" s="60">
        <f t="shared" si="149"/>
        <v>0</v>
      </c>
      <c r="AQ110" s="213"/>
      <c r="AR110" s="348"/>
      <c r="AS110" s="60">
        <f t="shared" si="150"/>
        <v>0</v>
      </c>
      <c r="AT110" s="213"/>
      <c r="AU110" s="60" t="s">
        <v>31</v>
      </c>
      <c r="AV110" s="60">
        <f t="shared" si="151"/>
        <v>0</v>
      </c>
      <c r="AW110" s="213"/>
      <c r="AX110" s="60" t="s">
        <v>31</v>
      </c>
      <c r="AY110" s="60">
        <f t="shared" si="152"/>
        <v>0</v>
      </c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spans="1:76" x14ac:dyDescent="0.25">
      <c r="A111" s="76">
        <v>70008</v>
      </c>
      <c r="B111" s="76" t="s">
        <v>98</v>
      </c>
      <c r="C111" s="76"/>
      <c r="D111" s="76"/>
      <c r="E111" s="77" t="s">
        <v>438</v>
      </c>
      <c r="F111" s="83" t="s">
        <v>40</v>
      </c>
      <c r="G111" s="42">
        <f t="shared" si="153"/>
        <v>12</v>
      </c>
      <c r="H111" s="80">
        <f t="shared" si="153"/>
        <v>174074.1</v>
      </c>
      <c r="I111" s="80"/>
      <c r="J111" s="80">
        <f t="shared" si="153"/>
        <v>138027.26999999999</v>
      </c>
      <c r="K111" s="339">
        <f t="shared" si="124"/>
        <v>0</v>
      </c>
      <c r="L111" s="339">
        <f t="shared" si="125"/>
        <v>138027.26999999999</v>
      </c>
      <c r="M111" s="340">
        <f t="shared" si="126"/>
        <v>0.79292249679877702</v>
      </c>
      <c r="N111" s="340">
        <f t="shared" si="127"/>
        <v>0.79292249679877702</v>
      </c>
      <c r="O111" s="42">
        <f t="shared" si="154"/>
        <v>11</v>
      </c>
      <c r="P111" s="80">
        <f t="shared" si="154"/>
        <v>116074.03</v>
      </c>
      <c r="Q111" s="80"/>
      <c r="R111" s="80">
        <f t="shared" si="154"/>
        <v>78190.02</v>
      </c>
      <c r="S111" s="213">
        <f t="shared" si="128"/>
        <v>0</v>
      </c>
      <c r="T111" s="339">
        <f t="shared" si="129"/>
        <v>78190.02</v>
      </c>
      <c r="U111" s="340">
        <f t="shared" si="130"/>
        <v>0.67362199796112876</v>
      </c>
      <c r="V111" s="340">
        <f t="shared" si="131"/>
        <v>0.67362199796112876</v>
      </c>
      <c r="W111" s="42">
        <f t="shared" si="155"/>
        <v>7</v>
      </c>
      <c r="X111" s="80">
        <f t="shared" si="155"/>
        <v>87855.48</v>
      </c>
      <c r="Y111" s="80"/>
      <c r="Z111" s="80">
        <f t="shared" si="155"/>
        <v>54731.25</v>
      </c>
      <c r="AA111" s="213">
        <f t="shared" si="132"/>
        <v>0</v>
      </c>
      <c r="AB111" s="339">
        <f t="shared" si="133"/>
        <v>54731.25</v>
      </c>
      <c r="AC111" s="340">
        <f t="shared" si="134"/>
        <v>0.62296910790311544</v>
      </c>
      <c r="AD111" s="340">
        <f t="shared" si="135"/>
        <v>0.62296910790311544</v>
      </c>
      <c r="AE111" s="42">
        <f t="shared" si="156"/>
        <v>90</v>
      </c>
      <c r="AF111" s="80">
        <f t="shared" si="156"/>
        <v>115483.34</v>
      </c>
      <c r="AG111" s="80"/>
      <c r="AH111" s="80">
        <f t="shared" si="156"/>
        <v>51857.99</v>
      </c>
      <c r="AI111" s="213">
        <f t="shared" si="136"/>
        <v>-7</v>
      </c>
      <c r="AJ111" s="339">
        <f t="shared" si="137"/>
        <v>51850.99</v>
      </c>
      <c r="AK111" s="340">
        <f t="shared" si="138"/>
        <v>0.4490516987125589</v>
      </c>
      <c r="AL111" s="340">
        <f t="shared" si="139"/>
        <v>0.44899108390872655</v>
      </c>
      <c r="AN111" s="213"/>
      <c r="AO111" s="348"/>
      <c r="AP111" s="60">
        <f t="shared" si="149"/>
        <v>0</v>
      </c>
      <c r="AQ111" s="213"/>
      <c r="AR111" s="348"/>
      <c r="AS111" s="60">
        <f t="shared" si="150"/>
        <v>0</v>
      </c>
      <c r="AT111" s="213"/>
      <c r="AU111" s="60">
        <f>VLOOKUP($A111,'Cost SettleCY14'!$A$23:$E$253,5,FALSE)</f>
        <v>0</v>
      </c>
      <c r="AV111" s="60">
        <f t="shared" si="151"/>
        <v>0</v>
      </c>
      <c r="AW111" s="213"/>
      <c r="AX111" s="60">
        <f>VLOOKUP($A111,'Cost SettleCY15'!$A$23:$E$253,5,FALSE)</f>
        <v>-7</v>
      </c>
      <c r="AY111" s="60">
        <f t="shared" si="152"/>
        <v>-7</v>
      </c>
    </row>
    <row r="112" spans="1:76" x14ac:dyDescent="0.25">
      <c r="A112" s="76">
        <v>70057</v>
      </c>
      <c r="B112" s="76" t="s">
        <v>99</v>
      </c>
      <c r="C112" s="76"/>
      <c r="D112" s="76"/>
      <c r="E112" s="77" t="s">
        <v>438</v>
      </c>
      <c r="F112" s="83" t="s">
        <v>40</v>
      </c>
      <c r="G112" s="42">
        <f t="shared" si="153"/>
        <v>463</v>
      </c>
      <c r="H112" s="80">
        <f t="shared" si="153"/>
        <v>129866.05</v>
      </c>
      <c r="I112" s="80"/>
      <c r="J112" s="80">
        <f t="shared" si="153"/>
        <v>53287.54</v>
      </c>
      <c r="K112" s="339">
        <f t="shared" si="124"/>
        <v>0</v>
      </c>
      <c r="L112" s="339">
        <f t="shared" si="125"/>
        <v>53287.54</v>
      </c>
      <c r="M112" s="340">
        <f t="shared" si="126"/>
        <v>0.41032694842108464</v>
      </c>
      <c r="N112" s="340">
        <f t="shared" si="127"/>
        <v>0.41032694842108464</v>
      </c>
      <c r="O112" s="42">
        <f t="shared" si="154"/>
        <v>1240</v>
      </c>
      <c r="P112" s="80">
        <f t="shared" si="154"/>
        <v>644579.88</v>
      </c>
      <c r="Q112" s="80"/>
      <c r="R112" s="80">
        <f t="shared" si="154"/>
        <v>310766.37</v>
      </c>
      <c r="S112" s="213">
        <f t="shared" si="128"/>
        <v>0</v>
      </c>
      <c r="T112" s="339">
        <f t="shared" si="129"/>
        <v>310766.37</v>
      </c>
      <c r="U112" s="340">
        <f t="shared" si="130"/>
        <v>0.48212235541698878</v>
      </c>
      <c r="V112" s="340">
        <f t="shared" si="131"/>
        <v>0.48212235541698878</v>
      </c>
      <c r="W112" s="42">
        <f t="shared" si="155"/>
        <v>602</v>
      </c>
      <c r="X112" s="80">
        <f t="shared" si="155"/>
        <v>808524.27</v>
      </c>
      <c r="Y112" s="80"/>
      <c r="Z112" s="80">
        <f t="shared" si="155"/>
        <v>311624.59000000003</v>
      </c>
      <c r="AA112" s="213">
        <f t="shared" si="132"/>
        <v>2882</v>
      </c>
      <c r="AB112" s="339">
        <f t="shared" si="133"/>
        <v>314506.59000000003</v>
      </c>
      <c r="AC112" s="340">
        <f t="shared" si="134"/>
        <v>0.38542391559872408</v>
      </c>
      <c r="AD112" s="340">
        <f t="shared" si="135"/>
        <v>0.38898843444736669</v>
      </c>
      <c r="AE112" s="42">
        <f t="shared" si="156"/>
        <v>104</v>
      </c>
      <c r="AF112" s="80">
        <f t="shared" si="156"/>
        <v>101448.22</v>
      </c>
      <c r="AG112" s="80"/>
      <c r="AH112" s="80">
        <f t="shared" si="156"/>
        <v>22762.35</v>
      </c>
      <c r="AI112" s="213">
        <f t="shared" si="136"/>
        <v>0</v>
      </c>
      <c r="AJ112" s="339">
        <f t="shared" si="137"/>
        <v>22762.35</v>
      </c>
      <c r="AK112" s="340">
        <f t="shared" si="138"/>
        <v>0.22437406984568087</v>
      </c>
      <c r="AL112" s="340">
        <f t="shared" si="139"/>
        <v>0.22437406984568087</v>
      </c>
      <c r="AN112" s="213"/>
      <c r="AO112" s="348"/>
      <c r="AP112" s="60">
        <f t="shared" si="149"/>
        <v>0</v>
      </c>
      <c r="AQ112" s="213"/>
      <c r="AR112" s="348"/>
      <c r="AS112" s="60">
        <f t="shared" si="150"/>
        <v>0</v>
      </c>
      <c r="AT112" s="213"/>
      <c r="AU112" s="60">
        <f>VLOOKUP($A112,'Cost SettleCY14'!$A$23:$E$253,5,FALSE)</f>
        <v>2882</v>
      </c>
      <c r="AV112" s="60">
        <f t="shared" si="151"/>
        <v>2882</v>
      </c>
      <c r="AW112" s="213"/>
      <c r="AX112" s="60">
        <f>VLOOKUP($A112,'Cost SettleCY15'!$A$23:$E$253,5,FALSE)</f>
        <v>0</v>
      </c>
      <c r="AY112" s="60">
        <f t="shared" si="152"/>
        <v>0</v>
      </c>
    </row>
    <row r="113" spans="1:89" x14ac:dyDescent="0.25">
      <c r="A113" s="76">
        <v>170003</v>
      </c>
      <c r="B113" s="76" t="s">
        <v>100</v>
      </c>
      <c r="C113" s="76"/>
      <c r="D113" s="76"/>
      <c r="E113" s="77" t="s">
        <v>438</v>
      </c>
      <c r="F113" s="83" t="s">
        <v>40</v>
      </c>
      <c r="G113" s="42">
        <f t="shared" si="153"/>
        <v>4664</v>
      </c>
      <c r="H113" s="80">
        <f t="shared" si="153"/>
        <v>1981367.1400000001</v>
      </c>
      <c r="I113" s="80"/>
      <c r="J113" s="80">
        <f t="shared" si="153"/>
        <v>252371.27</v>
      </c>
      <c r="K113" s="339">
        <f t="shared" si="124"/>
        <v>0</v>
      </c>
      <c r="L113" s="339">
        <f t="shared" si="125"/>
        <v>252371.27</v>
      </c>
      <c r="M113" s="340">
        <f t="shared" si="126"/>
        <v>0.12737229002394779</v>
      </c>
      <c r="N113" s="340">
        <f t="shared" si="127"/>
        <v>0.12737229002394779</v>
      </c>
      <c r="O113" s="42">
        <f t="shared" si="154"/>
        <v>7220</v>
      </c>
      <c r="P113" s="80">
        <f t="shared" si="154"/>
        <v>3608054.77</v>
      </c>
      <c r="Q113" s="80"/>
      <c r="R113" s="80">
        <f t="shared" si="154"/>
        <v>416831.36</v>
      </c>
      <c r="S113" s="213">
        <f t="shared" si="128"/>
        <v>432</v>
      </c>
      <c r="T113" s="339">
        <f t="shared" si="129"/>
        <v>417263.35999999999</v>
      </c>
      <c r="U113" s="340">
        <f t="shared" si="130"/>
        <v>0.11552800236455391</v>
      </c>
      <c r="V113" s="340">
        <f t="shared" si="131"/>
        <v>0.1156477344716139</v>
      </c>
      <c r="W113" s="42">
        <f t="shared" si="155"/>
        <v>10494</v>
      </c>
      <c r="X113" s="80">
        <f t="shared" si="155"/>
        <v>4296998.84</v>
      </c>
      <c r="Y113" s="80"/>
      <c r="Z113" s="80">
        <f t="shared" si="155"/>
        <v>779430.46</v>
      </c>
      <c r="AA113" s="213">
        <f t="shared" si="132"/>
        <v>-153349</v>
      </c>
      <c r="AB113" s="339">
        <f t="shared" si="133"/>
        <v>626081.46</v>
      </c>
      <c r="AC113" s="340">
        <f t="shared" si="134"/>
        <v>0.18138949741955249</v>
      </c>
      <c r="AD113" s="340">
        <f t="shared" si="135"/>
        <v>0.14570203142060889</v>
      </c>
      <c r="AE113" s="42">
        <f t="shared" si="156"/>
        <v>10119</v>
      </c>
      <c r="AF113" s="80">
        <f t="shared" si="156"/>
        <v>4722591.0600000005</v>
      </c>
      <c r="AG113" s="80"/>
      <c r="AH113" s="80">
        <f t="shared" si="156"/>
        <v>821901.12</v>
      </c>
      <c r="AI113" s="213">
        <f t="shared" si="136"/>
        <v>-298644</v>
      </c>
      <c r="AJ113" s="339">
        <f t="shared" si="137"/>
        <v>523257.12</v>
      </c>
      <c r="AK113" s="340">
        <f t="shared" si="138"/>
        <v>0.17403605553769882</v>
      </c>
      <c r="AL113" s="340">
        <f t="shared" si="139"/>
        <v>0.11079873598032855</v>
      </c>
      <c r="AN113" s="213"/>
      <c r="AO113" s="348"/>
      <c r="AP113" s="60">
        <f t="shared" si="149"/>
        <v>0</v>
      </c>
      <c r="AQ113" s="213">
        <f>VLOOKUP($A113,SuppCY13!$A$5:$C$55,3,FALSE)</f>
        <v>432</v>
      </c>
      <c r="AR113" s="348"/>
      <c r="AS113" s="60">
        <f t="shared" si="150"/>
        <v>432</v>
      </c>
      <c r="AT113" s="213">
        <f>VLOOKUP($A113,SuppCY14!$A$5:$C$105,3,FALSE)</f>
        <v>1757</v>
      </c>
      <c r="AU113" s="60">
        <f>VLOOKUP($A113,'Cost SettleCY14'!$A$23:$E$253,5,FALSE)</f>
        <v>-155106</v>
      </c>
      <c r="AV113" s="60">
        <f t="shared" si="151"/>
        <v>-153349</v>
      </c>
      <c r="AW113" s="213">
        <f>VLOOKUP($A113,SuppCY15!$A$5:$C$107,3,FALSE)</f>
        <v>717</v>
      </c>
      <c r="AX113" s="60">
        <f>VLOOKUP($A113,'Cost SettleCY15'!$A$23:$E$253,5,FALSE)</f>
        <v>-299361</v>
      </c>
      <c r="AY113" s="60">
        <f t="shared" si="152"/>
        <v>-298644</v>
      </c>
    </row>
    <row r="114" spans="1:89" x14ac:dyDescent="0.25">
      <c r="A114" s="76">
        <v>70426</v>
      </c>
      <c r="B114" s="76" t="s">
        <v>101</v>
      </c>
      <c r="C114" s="76"/>
      <c r="D114" s="76"/>
      <c r="E114" s="77" t="s">
        <v>438</v>
      </c>
      <c r="F114" s="83" t="s">
        <v>40</v>
      </c>
      <c r="G114" s="42">
        <f t="shared" si="153"/>
        <v>673</v>
      </c>
      <c r="H114" s="80">
        <f t="shared" si="153"/>
        <v>435402.84</v>
      </c>
      <c r="I114" s="80"/>
      <c r="J114" s="80">
        <f t="shared" si="153"/>
        <v>61565.42</v>
      </c>
      <c r="K114" s="339">
        <f t="shared" si="124"/>
        <v>0</v>
      </c>
      <c r="L114" s="339">
        <f t="shared" si="125"/>
        <v>61565.42</v>
      </c>
      <c r="M114" s="340">
        <f t="shared" si="126"/>
        <v>0.14139875614959241</v>
      </c>
      <c r="N114" s="340">
        <f t="shared" si="127"/>
        <v>0.14139875614959241</v>
      </c>
      <c r="O114" s="42">
        <f t="shared" si="154"/>
        <v>657</v>
      </c>
      <c r="P114" s="80">
        <f t="shared" si="154"/>
        <v>227663.45</v>
      </c>
      <c r="Q114" s="80"/>
      <c r="R114" s="80">
        <f t="shared" si="154"/>
        <v>46008.770000000004</v>
      </c>
      <c r="S114" s="213">
        <f t="shared" si="128"/>
        <v>0</v>
      </c>
      <c r="T114" s="339">
        <f t="shared" si="129"/>
        <v>46008.770000000004</v>
      </c>
      <c r="U114" s="340">
        <f t="shared" si="130"/>
        <v>0.20209115692483798</v>
      </c>
      <c r="V114" s="340">
        <f t="shared" si="131"/>
        <v>0.20209115692483798</v>
      </c>
      <c r="W114" s="42">
        <f t="shared" si="155"/>
        <v>9165</v>
      </c>
      <c r="X114" s="80">
        <f t="shared" si="155"/>
        <v>915215.88</v>
      </c>
      <c r="Y114" s="80"/>
      <c r="Z114" s="80">
        <f t="shared" si="155"/>
        <v>174488.40000000002</v>
      </c>
      <c r="AA114" s="213">
        <f t="shared" si="132"/>
        <v>-291</v>
      </c>
      <c r="AB114" s="339">
        <f t="shared" si="133"/>
        <v>174197.40000000002</v>
      </c>
      <c r="AC114" s="340">
        <f t="shared" si="134"/>
        <v>0.19065272337713374</v>
      </c>
      <c r="AD114" s="340">
        <f t="shared" si="135"/>
        <v>0.19033476560743245</v>
      </c>
      <c r="AE114" s="42">
        <f t="shared" si="156"/>
        <v>1696</v>
      </c>
      <c r="AF114" s="80">
        <f t="shared" si="156"/>
        <v>288495.03000000003</v>
      </c>
      <c r="AG114" s="80"/>
      <c r="AH114" s="80">
        <f t="shared" si="156"/>
        <v>57956.77</v>
      </c>
      <c r="AI114" s="213">
        <f t="shared" si="136"/>
        <v>-6</v>
      </c>
      <c r="AJ114" s="339">
        <f t="shared" si="137"/>
        <v>57950.77</v>
      </c>
      <c r="AK114" s="340">
        <f t="shared" si="138"/>
        <v>0.2008934781302818</v>
      </c>
      <c r="AL114" s="340">
        <f t="shared" si="139"/>
        <v>0.20087268054496465</v>
      </c>
      <c r="AN114" s="213"/>
      <c r="AO114" s="348"/>
      <c r="AP114" s="60">
        <f t="shared" si="149"/>
        <v>0</v>
      </c>
      <c r="AQ114" s="213"/>
      <c r="AR114" s="348"/>
      <c r="AS114" s="60">
        <f t="shared" si="150"/>
        <v>0</v>
      </c>
      <c r="AT114" s="213"/>
      <c r="AU114" s="60">
        <f>VLOOKUP($A114,'Cost SettleCY14'!$A$23:$E$253,5,FALSE)</f>
        <v>-291</v>
      </c>
      <c r="AV114" s="60">
        <f t="shared" si="151"/>
        <v>-291</v>
      </c>
      <c r="AW114" s="213"/>
      <c r="AX114" s="60">
        <f>VLOOKUP($A114,'Cost SettleCY15'!$A$23:$E$253,5,FALSE)</f>
        <v>-6</v>
      </c>
      <c r="AY114" s="60">
        <f t="shared" si="152"/>
        <v>-6</v>
      </c>
    </row>
    <row r="115" spans="1:89" x14ac:dyDescent="0.25">
      <c r="A115" s="76">
        <v>70243</v>
      </c>
      <c r="B115" s="76" t="s">
        <v>294</v>
      </c>
      <c r="C115" s="76"/>
      <c r="D115" s="76"/>
      <c r="E115" s="77" t="s">
        <v>438</v>
      </c>
      <c r="F115" s="83" t="s">
        <v>40</v>
      </c>
      <c r="G115" s="42">
        <f t="shared" si="153"/>
        <v>60</v>
      </c>
      <c r="H115" s="80">
        <f t="shared" si="153"/>
        <v>7847.91</v>
      </c>
      <c r="I115" s="80"/>
      <c r="J115" s="80">
        <f t="shared" si="153"/>
        <v>1989.91</v>
      </c>
      <c r="K115" s="339">
        <f t="shared" si="124"/>
        <v>0</v>
      </c>
      <c r="L115" s="339">
        <f t="shared" si="125"/>
        <v>1989.91</v>
      </c>
      <c r="M115" s="340">
        <f t="shared" si="126"/>
        <v>0.25355922787085988</v>
      </c>
      <c r="N115" s="340">
        <f t="shared" si="127"/>
        <v>0.25355922787085988</v>
      </c>
      <c r="O115" s="42">
        <f t="shared" si="154"/>
        <v>21</v>
      </c>
      <c r="P115" s="80">
        <f t="shared" si="154"/>
        <v>4621.1499999999996</v>
      </c>
      <c r="Q115" s="80"/>
      <c r="R115" s="80">
        <f t="shared" si="154"/>
        <v>1108.8599999999999</v>
      </c>
      <c r="S115" s="213">
        <f t="shared" si="128"/>
        <v>0</v>
      </c>
      <c r="T115" s="339">
        <f t="shared" si="129"/>
        <v>1108.8599999999999</v>
      </c>
      <c r="U115" s="340">
        <f t="shared" si="130"/>
        <v>0.23995325838806358</v>
      </c>
      <c r="V115" s="340">
        <f t="shared" si="131"/>
        <v>0.23995325838806358</v>
      </c>
      <c r="W115" s="42">
        <f t="shared" si="155"/>
        <v>36</v>
      </c>
      <c r="X115" s="80">
        <f t="shared" si="155"/>
        <v>2662.9</v>
      </c>
      <c r="Y115" s="80"/>
      <c r="Z115" s="80">
        <f t="shared" si="155"/>
        <v>1078.58</v>
      </c>
      <c r="AA115" s="213">
        <f t="shared" si="132"/>
        <v>0</v>
      </c>
      <c r="AB115" s="339">
        <f t="shared" si="133"/>
        <v>1078.58</v>
      </c>
      <c r="AC115" s="340">
        <f t="shared" si="134"/>
        <v>0.40503961846107622</v>
      </c>
      <c r="AD115" s="340">
        <f t="shared" si="135"/>
        <v>0.40503961846107622</v>
      </c>
      <c r="AE115" s="42">
        <f t="shared" si="156"/>
        <v>33</v>
      </c>
      <c r="AF115" s="80">
        <f t="shared" si="156"/>
        <v>6351.97</v>
      </c>
      <c r="AG115" s="80"/>
      <c r="AH115" s="80">
        <f t="shared" si="156"/>
        <v>3397.75</v>
      </c>
      <c r="AI115" s="213">
        <f t="shared" si="136"/>
        <v>0</v>
      </c>
      <c r="AJ115" s="339">
        <f t="shared" si="137"/>
        <v>3397.75</v>
      </c>
      <c r="AK115" s="340">
        <f t="shared" si="138"/>
        <v>0.53491279083496934</v>
      </c>
      <c r="AL115" s="340">
        <f t="shared" si="139"/>
        <v>0.53491279083496934</v>
      </c>
      <c r="AN115" s="213"/>
      <c r="AO115" s="348"/>
      <c r="AP115" s="60">
        <f t="shared" si="149"/>
        <v>0</v>
      </c>
      <c r="AQ115" s="213"/>
      <c r="AR115" s="348"/>
      <c r="AS115" s="60">
        <f t="shared" si="150"/>
        <v>0</v>
      </c>
      <c r="AT115" s="213"/>
      <c r="AU115" s="60" t="s">
        <v>31</v>
      </c>
      <c r="AV115" s="60">
        <f t="shared" si="151"/>
        <v>0</v>
      </c>
      <c r="AW115" s="213"/>
      <c r="AX115" s="60" t="s">
        <v>31</v>
      </c>
      <c r="AY115" s="60">
        <f t="shared" si="152"/>
        <v>0</v>
      </c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</row>
    <row r="116" spans="1:89" x14ac:dyDescent="0.25">
      <c r="A116" s="76">
        <v>70202</v>
      </c>
      <c r="B116" s="76" t="s">
        <v>102</v>
      </c>
      <c r="C116" s="76"/>
      <c r="D116" s="76"/>
      <c r="E116" s="77" t="s">
        <v>438</v>
      </c>
      <c r="F116" s="83" t="s">
        <v>40</v>
      </c>
      <c r="G116" s="42">
        <f t="shared" si="153"/>
        <v>599</v>
      </c>
      <c r="H116" s="80">
        <f t="shared" si="153"/>
        <v>841390.81</v>
      </c>
      <c r="I116" s="80"/>
      <c r="J116" s="80">
        <f t="shared" si="153"/>
        <v>207570.88999999998</v>
      </c>
      <c r="K116" s="339">
        <f t="shared" si="124"/>
        <v>0</v>
      </c>
      <c r="L116" s="339">
        <f t="shared" si="125"/>
        <v>207570.88999999998</v>
      </c>
      <c r="M116" s="340">
        <f t="shared" si="126"/>
        <v>0.24669973516825072</v>
      </c>
      <c r="N116" s="340">
        <f t="shared" si="127"/>
        <v>0.24669973516825072</v>
      </c>
      <c r="O116" s="42">
        <f t="shared" si="154"/>
        <v>900</v>
      </c>
      <c r="P116" s="80">
        <f t="shared" si="154"/>
        <v>988913.69000000006</v>
      </c>
      <c r="Q116" s="80"/>
      <c r="R116" s="80">
        <f t="shared" si="154"/>
        <v>131595.29</v>
      </c>
      <c r="S116" s="213">
        <f t="shared" si="128"/>
        <v>0</v>
      </c>
      <c r="T116" s="339">
        <f t="shared" si="129"/>
        <v>131595.29</v>
      </c>
      <c r="U116" s="340">
        <f t="shared" si="130"/>
        <v>0.1330705513845197</v>
      </c>
      <c r="V116" s="340">
        <f t="shared" si="131"/>
        <v>0.1330705513845197</v>
      </c>
      <c r="W116" s="42">
        <f t="shared" si="155"/>
        <v>482</v>
      </c>
      <c r="X116" s="80">
        <f t="shared" si="155"/>
        <v>704188.66</v>
      </c>
      <c r="Y116" s="80"/>
      <c r="Z116" s="80">
        <f t="shared" si="155"/>
        <v>204617.53</v>
      </c>
      <c r="AA116" s="213">
        <f t="shared" si="132"/>
        <v>0</v>
      </c>
      <c r="AB116" s="339">
        <f t="shared" si="133"/>
        <v>204617.53</v>
      </c>
      <c r="AC116" s="340">
        <f t="shared" si="134"/>
        <v>0.29057203221648015</v>
      </c>
      <c r="AD116" s="340">
        <f t="shared" si="135"/>
        <v>0.29057203221648015</v>
      </c>
      <c r="AE116" s="42">
        <f t="shared" si="156"/>
        <v>90</v>
      </c>
      <c r="AF116" s="80">
        <f t="shared" si="156"/>
        <v>277564.56</v>
      </c>
      <c r="AG116" s="80"/>
      <c r="AH116" s="80">
        <f t="shared" si="156"/>
        <v>147109.73000000001</v>
      </c>
      <c r="AI116" s="213">
        <f t="shared" si="136"/>
        <v>0</v>
      </c>
      <c r="AJ116" s="339">
        <f t="shared" si="137"/>
        <v>147109.73000000001</v>
      </c>
      <c r="AK116" s="340">
        <f t="shared" si="138"/>
        <v>0.5300018489392162</v>
      </c>
      <c r="AL116" s="340">
        <f t="shared" si="139"/>
        <v>0.5300018489392162</v>
      </c>
      <c r="AN116" s="213"/>
      <c r="AO116" s="348"/>
      <c r="AP116" s="60">
        <f t="shared" si="149"/>
        <v>0</v>
      </c>
      <c r="AQ116" s="213"/>
      <c r="AR116" s="348"/>
      <c r="AS116" s="60">
        <f t="shared" si="150"/>
        <v>0</v>
      </c>
      <c r="AT116" s="213"/>
      <c r="AU116" s="60">
        <f>VLOOKUP($A116,'Cost SettleCY14'!$A$23:$E$253,5,FALSE)</f>
        <v>0</v>
      </c>
      <c r="AV116" s="60">
        <f t="shared" si="151"/>
        <v>0</v>
      </c>
      <c r="AW116" s="213"/>
      <c r="AX116" s="60">
        <f>VLOOKUP($A116,'Cost SettleCY15'!$A$23:$E$253,5,FALSE)</f>
        <v>0</v>
      </c>
      <c r="AY116" s="60">
        <f t="shared" si="152"/>
        <v>0</v>
      </c>
    </row>
    <row r="117" spans="1:89" x14ac:dyDescent="0.25">
      <c r="A117" s="76">
        <v>70274</v>
      </c>
      <c r="B117" s="76" t="s">
        <v>295</v>
      </c>
      <c r="C117" s="76"/>
      <c r="D117" s="76"/>
      <c r="E117" s="77" t="s">
        <v>438</v>
      </c>
      <c r="F117" s="83" t="s">
        <v>40</v>
      </c>
      <c r="G117" s="42">
        <f t="shared" si="153"/>
        <v>17</v>
      </c>
      <c r="H117" s="80">
        <f t="shared" si="153"/>
        <v>8175.74</v>
      </c>
      <c r="I117" s="80"/>
      <c r="J117" s="80">
        <f t="shared" si="153"/>
        <v>4941.3500000000004</v>
      </c>
      <c r="K117" s="339">
        <f t="shared" si="124"/>
        <v>0</v>
      </c>
      <c r="L117" s="339">
        <f t="shared" si="125"/>
        <v>4941.3500000000004</v>
      </c>
      <c r="M117" s="340">
        <f t="shared" si="126"/>
        <v>0.60439177371100361</v>
      </c>
      <c r="N117" s="340">
        <f t="shared" si="127"/>
        <v>0.60439177371100361</v>
      </c>
      <c r="O117" s="42">
        <f t="shared" si="154"/>
        <v>20</v>
      </c>
      <c r="P117" s="80">
        <f t="shared" si="154"/>
        <v>1787.38</v>
      </c>
      <c r="Q117" s="80"/>
      <c r="R117" s="80">
        <f t="shared" si="154"/>
        <v>909.65</v>
      </c>
      <c r="S117" s="213">
        <f t="shared" si="128"/>
        <v>0</v>
      </c>
      <c r="T117" s="339">
        <f t="shared" si="129"/>
        <v>909.65</v>
      </c>
      <c r="U117" s="340">
        <f t="shared" si="130"/>
        <v>0.50892927077621986</v>
      </c>
      <c r="V117" s="340">
        <f t="shared" si="131"/>
        <v>0.50892927077621986</v>
      </c>
      <c r="W117" s="42">
        <f t="shared" si="155"/>
        <v>10</v>
      </c>
      <c r="X117" s="80">
        <f t="shared" si="155"/>
        <v>3599.29</v>
      </c>
      <c r="Y117" s="80"/>
      <c r="Z117" s="80">
        <f t="shared" si="155"/>
        <v>1229.8699999999999</v>
      </c>
      <c r="AA117" s="213">
        <f t="shared" si="132"/>
        <v>0</v>
      </c>
      <c r="AB117" s="339">
        <f t="shared" si="133"/>
        <v>1229.8699999999999</v>
      </c>
      <c r="AC117" s="340">
        <f t="shared" si="134"/>
        <v>0.34169794598379122</v>
      </c>
      <c r="AD117" s="340">
        <f t="shared" si="135"/>
        <v>0.34169794598379122</v>
      </c>
      <c r="AE117" s="42">
        <f t="shared" si="156"/>
        <v>4</v>
      </c>
      <c r="AF117" s="80">
        <f t="shared" si="156"/>
        <v>613.87</v>
      </c>
      <c r="AG117" s="80"/>
      <c r="AH117" s="80">
        <f t="shared" si="156"/>
        <v>0</v>
      </c>
      <c r="AI117" s="213">
        <f t="shared" si="136"/>
        <v>0</v>
      </c>
      <c r="AJ117" s="339">
        <f t="shared" si="137"/>
        <v>0</v>
      </c>
      <c r="AK117" s="340">
        <f t="shared" si="138"/>
        <v>0</v>
      </c>
      <c r="AL117" s="340">
        <f t="shared" si="139"/>
        <v>0</v>
      </c>
      <c r="AN117" s="213"/>
      <c r="AO117" s="348"/>
      <c r="AP117" s="60">
        <f t="shared" si="149"/>
        <v>0</v>
      </c>
      <c r="AQ117" s="213"/>
      <c r="AR117" s="348"/>
      <c r="AS117" s="60">
        <f t="shared" si="150"/>
        <v>0</v>
      </c>
      <c r="AT117" s="213"/>
      <c r="AU117" s="60" t="s">
        <v>31</v>
      </c>
      <c r="AV117" s="60">
        <f t="shared" si="151"/>
        <v>0</v>
      </c>
      <c r="AW117" s="213"/>
      <c r="AX117" s="60" t="s">
        <v>31</v>
      </c>
      <c r="AY117" s="60">
        <f t="shared" si="152"/>
        <v>0</v>
      </c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spans="1:89" x14ac:dyDescent="0.25">
      <c r="A118" s="76">
        <v>70049</v>
      </c>
      <c r="B118" s="76" t="s">
        <v>103</v>
      </c>
      <c r="C118" s="76"/>
      <c r="D118" s="76"/>
      <c r="E118" s="77" t="s">
        <v>438</v>
      </c>
      <c r="F118" s="83" t="s">
        <v>40</v>
      </c>
      <c r="G118" s="42">
        <f t="shared" si="153"/>
        <v>1018</v>
      </c>
      <c r="H118" s="80">
        <f t="shared" si="153"/>
        <v>544599.27</v>
      </c>
      <c r="I118" s="80"/>
      <c r="J118" s="80">
        <f t="shared" si="153"/>
        <v>162038.29999999999</v>
      </c>
      <c r="K118" s="339">
        <f t="shared" si="124"/>
        <v>0</v>
      </c>
      <c r="L118" s="339">
        <f t="shared" si="125"/>
        <v>162038.29999999999</v>
      </c>
      <c r="M118" s="340">
        <f t="shared" si="126"/>
        <v>0.29753675578742511</v>
      </c>
      <c r="N118" s="340">
        <f t="shared" si="127"/>
        <v>0.29753675578742511</v>
      </c>
      <c r="O118" s="42">
        <f t="shared" si="154"/>
        <v>750</v>
      </c>
      <c r="P118" s="80">
        <f t="shared" si="154"/>
        <v>316681.95</v>
      </c>
      <c r="Q118" s="80"/>
      <c r="R118" s="80">
        <f t="shared" si="154"/>
        <v>114795.62</v>
      </c>
      <c r="S118" s="213">
        <f t="shared" si="128"/>
        <v>0</v>
      </c>
      <c r="T118" s="339">
        <f t="shared" si="129"/>
        <v>114795.62</v>
      </c>
      <c r="U118" s="340">
        <f t="shared" si="130"/>
        <v>0.36249498905763333</v>
      </c>
      <c r="V118" s="340">
        <f t="shared" si="131"/>
        <v>0.36249498905763333</v>
      </c>
      <c r="W118" s="42">
        <f t="shared" si="155"/>
        <v>1245</v>
      </c>
      <c r="X118" s="80">
        <f t="shared" si="155"/>
        <v>422038.69</v>
      </c>
      <c r="Y118" s="80"/>
      <c r="Z118" s="80">
        <f t="shared" si="155"/>
        <v>113211.48999999999</v>
      </c>
      <c r="AA118" s="213">
        <f t="shared" si="132"/>
        <v>132</v>
      </c>
      <c r="AB118" s="339">
        <f t="shared" si="133"/>
        <v>113343.48999999999</v>
      </c>
      <c r="AC118" s="340">
        <f t="shared" si="134"/>
        <v>0.26824907924910862</v>
      </c>
      <c r="AD118" s="340">
        <f t="shared" si="135"/>
        <v>0.26856184678234118</v>
      </c>
      <c r="AE118" s="42">
        <f t="shared" si="156"/>
        <v>174</v>
      </c>
      <c r="AF118" s="80">
        <f t="shared" si="156"/>
        <v>65227.08</v>
      </c>
      <c r="AG118" s="80"/>
      <c r="AH118" s="80">
        <f t="shared" si="156"/>
        <v>24458.67</v>
      </c>
      <c r="AI118" s="213">
        <f t="shared" si="136"/>
        <v>116</v>
      </c>
      <c r="AJ118" s="339">
        <f t="shared" si="137"/>
        <v>24574.67</v>
      </c>
      <c r="AK118" s="340">
        <f t="shared" si="138"/>
        <v>0.37497723338220867</v>
      </c>
      <c r="AL118" s="340">
        <f t="shared" si="139"/>
        <v>0.37675563584940486</v>
      </c>
      <c r="AN118" s="213"/>
      <c r="AO118" s="348"/>
      <c r="AP118" s="60">
        <f t="shared" si="149"/>
        <v>0</v>
      </c>
      <c r="AQ118" s="213"/>
      <c r="AR118" s="348"/>
      <c r="AS118" s="60">
        <f t="shared" si="150"/>
        <v>0</v>
      </c>
      <c r="AT118" s="213"/>
      <c r="AU118" s="60">
        <f>VLOOKUP($A118,'Cost SettleCY14'!$A$23:$E$253,5,FALSE)</f>
        <v>132</v>
      </c>
      <c r="AV118" s="60">
        <f t="shared" si="151"/>
        <v>132</v>
      </c>
      <c r="AW118" s="213"/>
      <c r="AX118" s="60">
        <f>VLOOKUP($A118,'Cost SettleCY15'!$A$23:$E$253,5,FALSE)</f>
        <v>116</v>
      </c>
      <c r="AY118" s="60">
        <f t="shared" si="152"/>
        <v>116</v>
      </c>
    </row>
    <row r="119" spans="1:89" x14ac:dyDescent="0.25">
      <c r="A119" s="76">
        <v>70235</v>
      </c>
      <c r="B119" s="81" t="s">
        <v>104</v>
      </c>
      <c r="C119" s="81"/>
      <c r="D119" s="81"/>
      <c r="E119" s="77" t="s">
        <v>438</v>
      </c>
      <c r="F119" s="268" t="s">
        <v>40</v>
      </c>
      <c r="G119" s="42">
        <f t="shared" si="153"/>
        <v>4363</v>
      </c>
      <c r="H119" s="80">
        <f t="shared" si="153"/>
        <v>1346208.3</v>
      </c>
      <c r="I119" s="80"/>
      <c r="J119" s="80">
        <f t="shared" si="153"/>
        <v>618910.16</v>
      </c>
      <c r="K119" s="339">
        <f t="shared" si="124"/>
        <v>0</v>
      </c>
      <c r="L119" s="339">
        <f t="shared" si="125"/>
        <v>618910.16</v>
      </c>
      <c r="M119" s="340">
        <f t="shared" si="126"/>
        <v>0.45974323587219007</v>
      </c>
      <c r="N119" s="340">
        <f t="shared" si="127"/>
        <v>0.45974323587219007</v>
      </c>
      <c r="O119" s="42">
        <f t="shared" si="154"/>
        <v>4605</v>
      </c>
      <c r="P119" s="80">
        <f t="shared" si="154"/>
        <v>1450013.37</v>
      </c>
      <c r="Q119" s="80"/>
      <c r="R119" s="80">
        <f t="shared" si="154"/>
        <v>548127.7300000001</v>
      </c>
      <c r="S119" s="213">
        <f t="shared" si="128"/>
        <v>0</v>
      </c>
      <c r="T119" s="339">
        <f t="shared" si="129"/>
        <v>548127.7300000001</v>
      </c>
      <c r="U119" s="340">
        <f t="shared" si="130"/>
        <v>0.37801563857304299</v>
      </c>
      <c r="V119" s="340">
        <f t="shared" si="131"/>
        <v>0.37801563857304299</v>
      </c>
      <c r="W119" s="42">
        <f t="shared" si="155"/>
        <v>3671</v>
      </c>
      <c r="X119" s="80">
        <f t="shared" si="155"/>
        <v>1270490.1600000001</v>
      </c>
      <c r="Y119" s="80"/>
      <c r="Z119" s="80">
        <f t="shared" si="155"/>
        <v>511074.4</v>
      </c>
      <c r="AA119" s="213">
        <f t="shared" si="132"/>
        <v>17275</v>
      </c>
      <c r="AB119" s="339">
        <f t="shared" si="133"/>
        <v>528349.4</v>
      </c>
      <c r="AC119" s="340">
        <f t="shared" si="134"/>
        <v>0.40226553191092795</v>
      </c>
      <c r="AD119" s="340">
        <f t="shared" si="135"/>
        <v>0.4158626462718924</v>
      </c>
      <c r="AE119" s="42">
        <f t="shared" si="156"/>
        <v>10754</v>
      </c>
      <c r="AF119" s="80">
        <f t="shared" si="156"/>
        <v>2002687.53</v>
      </c>
      <c r="AG119" s="80"/>
      <c r="AH119" s="80">
        <f t="shared" si="156"/>
        <v>547695.11</v>
      </c>
      <c r="AI119" s="213">
        <f t="shared" si="136"/>
        <v>-8583</v>
      </c>
      <c r="AJ119" s="339">
        <f t="shared" si="137"/>
        <v>539112.11</v>
      </c>
      <c r="AK119" s="340">
        <f t="shared" si="138"/>
        <v>0.27348006206440001</v>
      </c>
      <c r="AL119" s="340">
        <f t="shared" si="139"/>
        <v>0.26919432109311631</v>
      </c>
      <c r="AN119" s="213"/>
      <c r="AO119" s="348"/>
      <c r="AP119" s="60">
        <f t="shared" si="149"/>
        <v>0</v>
      </c>
      <c r="AQ119" s="213"/>
      <c r="AR119" s="348"/>
      <c r="AS119" s="60">
        <f t="shared" si="150"/>
        <v>0</v>
      </c>
      <c r="AT119" s="213"/>
      <c r="AU119" s="60">
        <f>VLOOKUP($A119,'Cost SettleCY14'!$A$23:$E$253,5,FALSE)</f>
        <v>17275</v>
      </c>
      <c r="AV119" s="60">
        <f t="shared" si="151"/>
        <v>17275</v>
      </c>
      <c r="AW119" s="213"/>
      <c r="AX119" s="60">
        <f>VLOOKUP($A119,'Cost SettleCY15'!$A$23:$E$253,5,FALSE)</f>
        <v>-8583</v>
      </c>
      <c r="AY119" s="60">
        <f t="shared" si="152"/>
        <v>-8583</v>
      </c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x14ac:dyDescent="0.25">
      <c r="A120" s="76">
        <v>70405</v>
      </c>
      <c r="B120" s="81" t="s">
        <v>105</v>
      </c>
      <c r="C120" s="81"/>
      <c r="D120" s="81"/>
      <c r="E120" s="77" t="s">
        <v>438</v>
      </c>
      <c r="F120" s="268" t="s">
        <v>40</v>
      </c>
      <c r="G120" s="42">
        <f t="shared" si="153"/>
        <v>13</v>
      </c>
      <c r="H120" s="80">
        <f t="shared" si="153"/>
        <v>225122.65</v>
      </c>
      <c r="I120" s="80"/>
      <c r="J120" s="80">
        <f t="shared" si="153"/>
        <v>106715.35</v>
      </c>
      <c r="K120" s="339">
        <f t="shared" si="124"/>
        <v>0</v>
      </c>
      <c r="L120" s="339">
        <f t="shared" si="125"/>
        <v>106715.35</v>
      </c>
      <c r="M120" s="340">
        <f t="shared" si="126"/>
        <v>0.47403204431006835</v>
      </c>
      <c r="N120" s="340">
        <f t="shared" si="127"/>
        <v>0.47403204431006835</v>
      </c>
      <c r="O120" s="42">
        <f t="shared" si="154"/>
        <v>19</v>
      </c>
      <c r="P120" s="80">
        <f t="shared" si="154"/>
        <v>363373.41</v>
      </c>
      <c r="Q120" s="80"/>
      <c r="R120" s="80">
        <f t="shared" si="154"/>
        <v>206724.68</v>
      </c>
      <c r="S120" s="213">
        <f t="shared" si="128"/>
        <v>0</v>
      </c>
      <c r="T120" s="339">
        <f t="shared" si="129"/>
        <v>206724.68</v>
      </c>
      <c r="U120" s="340">
        <f t="shared" si="130"/>
        <v>0.56890425746892159</v>
      </c>
      <c r="V120" s="340">
        <f t="shared" si="131"/>
        <v>0.56890425746892159</v>
      </c>
      <c r="W120" s="42">
        <f t="shared" si="155"/>
        <v>4</v>
      </c>
      <c r="X120" s="80">
        <f t="shared" si="155"/>
        <v>79605.16</v>
      </c>
      <c r="Y120" s="80"/>
      <c r="Z120" s="80">
        <f t="shared" si="155"/>
        <v>44313.9</v>
      </c>
      <c r="AA120" s="213">
        <f t="shared" si="132"/>
        <v>0</v>
      </c>
      <c r="AB120" s="339">
        <f t="shared" si="133"/>
        <v>44313.9</v>
      </c>
      <c r="AC120" s="340">
        <f t="shared" si="134"/>
        <v>0.55667120071110965</v>
      </c>
      <c r="AD120" s="340">
        <f t="shared" si="135"/>
        <v>0.55667120071110965</v>
      </c>
      <c r="AE120" s="42">
        <f t="shared" si="156"/>
        <v>1</v>
      </c>
      <c r="AF120" s="80">
        <f t="shared" si="156"/>
        <v>3333.23</v>
      </c>
      <c r="AG120" s="80"/>
      <c r="AH120" s="80">
        <f t="shared" si="156"/>
        <v>2085.36</v>
      </c>
      <c r="AI120" s="213">
        <f t="shared" si="136"/>
        <v>0</v>
      </c>
      <c r="AJ120" s="339">
        <f t="shared" si="137"/>
        <v>2085.36</v>
      </c>
      <c r="AK120" s="340">
        <f t="shared" si="138"/>
        <v>0.62562739444922799</v>
      </c>
      <c r="AL120" s="340">
        <f t="shared" si="139"/>
        <v>0.62562739444922799</v>
      </c>
      <c r="AN120" s="213"/>
      <c r="AO120" s="348"/>
      <c r="AP120" s="60">
        <f t="shared" si="149"/>
        <v>0</v>
      </c>
      <c r="AQ120" s="213"/>
      <c r="AR120" s="348"/>
      <c r="AS120" s="60">
        <f t="shared" si="150"/>
        <v>0</v>
      </c>
      <c r="AT120" s="213"/>
      <c r="AU120" s="60">
        <f>VLOOKUP($A120,'Cost SettleCY14'!$A$23:$E$253,5,FALSE)</f>
        <v>0</v>
      </c>
      <c r="AV120" s="60">
        <f t="shared" si="151"/>
        <v>0</v>
      </c>
      <c r="AW120" s="213"/>
      <c r="AX120" s="60">
        <f>VLOOKUP($A120,'Cost SettleCY15'!$A$23:$E$253,5,FALSE)</f>
        <v>0</v>
      </c>
      <c r="AY120" s="60">
        <f t="shared" si="152"/>
        <v>0</v>
      </c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x14ac:dyDescent="0.25">
      <c r="A121" s="76">
        <v>70708</v>
      </c>
      <c r="B121" s="81" t="s">
        <v>296</v>
      </c>
      <c r="C121" s="81"/>
      <c r="D121" s="81"/>
      <c r="E121" s="77" t="s">
        <v>438</v>
      </c>
      <c r="F121" s="268" t="s">
        <v>40</v>
      </c>
      <c r="G121" s="42">
        <f t="shared" si="153"/>
        <v>130</v>
      </c>
      <c r="H121" s="80">
        <f t="shared" si="153"/>
        <v>4191.79</v>
      </c>
      <c r="I121" s="80"/>
      <c r="J121" s="80">
        <f t="shared" si="153"/>
        <v>2633.46</v>
      </c>
      <c r="K121" s="339">
        <f t="shared" si="124"/>
        <v>0</v>
      </c>
      <c r="L121" s="339">
        <f t="shared" si="125"/>
        <v>2633.46</v>
      </c>
      <c r="M121" s="340">
        <f t="shared" si="126"/>
        <v>0.62824234992688088</v>
      </c>
      <c r="N121" s="340">
        <f t="shared" si="127"/>
        <v>0.62824234992688088</v>
      </c>
      <c r="O121" s="42">
        <f t="shared" si="154"/>
        <v>8</v>
      </c>
      <c r="P121" s="80">
        <f t="shared" si="154"/>
        <v>93.63</v>
      </c>
      <c r="Q121" s="80"/>
      <c r="R121" s="80">
        <f t="shared" si="154"/>
        <v>54.66</v>
      </c>
      <c r="S121" s="213">
        <f t="shared" si="128"/>
        <v>0</v>
      </c>
      <c r="T121" s="339">
        <f t="shared" si="129"/>
        <v>54.66</v>
      </c>
      <c r="U121" s="340">
        <f t="shared" si="130"/>
        <v>0.58378724767702661</v>
      </c>
      <c r="V121" s="340">
        <f t="shared" si="131"/>
        <v>0.58378724767702661</v>
      </c>
      <c r="W121" s="42">
        <f t="shared" si="155"/>
        <v>13</v>
      </c>
      <c r="X121" s="80">
        <f t="shared" si="155"/>
        <v>333.31</v>
      </c>
      <c r="Y121" s="80"/>
      <c r="Z121" s="80">
        <f t="shared" si="155"/>
        <v>38.94</v>
      </c>
      <c r="AA121" s="213">
        <f t="shared" si="132"/>
        <v>0</v>
      </c>
      <c r="AB121" s="339">
        <f t="shared" si="133"/>
        <v>38.94</v>
      </c>
      <c r="AC121" s="340">
        <f t="shared" si="134"/>
        <v>0.11682817797245806</v>
      </c>
      <c r="AD121" s="340">
        <f t="shared" si="135"/>
        <v>0.11682817797245806</v>
      </c>
      <c r="AE121" s="42">
        <f t="shared" si="156"/>
        <v>66</v>
      </c>
      <c r="AF121" s="80">
        <f t="shared" si="156"/>
        <v>1196.42</v>
      </c>
      <c r="AG121" s="80"/>
      <c r="AH121" s="80">
        <f t="shared" si="156"/>
        <v>436.6</v>
      </c>
      <c r="AI121" s="213">
        <f t="shared" si="136"/>
        <v>0</v>
      </c>
      <c r="AJ121" s="339">
        <f t="shared" si="137"/>
        <v>436.6</v>
      </c>
      <c r="AK121" s="340">
        <f t="shared" si="138"/>
        <v>0.3649220173517661</v>
      </c>
      <c r="AL121" s="340">
        <f t="shared" si="139"/>
        <v>0.3649220173517661</v>
      </c>
      <c r="AN121" s="213"/>
      <c r="AO121" s="348"/>
      <c r="AP121" s="60">
        <f t="shared" si="149"/>
        <v>0</v>
      </c>
      <c r="AQ121" s="213"/>
      <c r="AR121" s="348"/>
      <c r="AS121" s="60">
        <f t="shared" si="150"/>
        <v>0</v>
      </c>
      <c r="AT121" s="213"/>
      <c r="AU121" s="60" t="s">
        <v>31</v>
      </c>
      <c r="AV121" s="60">
        <f t="shared" si="151"/>
        <v>0</v>
      </c>
      <c r="AW121" s="213"/>
      <c r="AX121" s="60" t="s">
        <v>31</v>
      </c>
      <c r="AY121" s="60">
        <f t="shared" si="152"/>
        <v>0</v>
      </c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x14ac:dyDescent="0.25">
      <c r="A122" s="76">
        <v>76657</v>
      </c>
      <c r="B122" s="81" t="s">
        <v>106</v>
      </c>
      <c r="C122" s="81"/>
      <c r="D122" s="81"/>
      <c r="E122" s="77" t="s">
        <v>438</v>
      </c>
      <c r="F122" s="268" t="s">
        <v>40</v>
      </c>
      <c r="G122" s="42">
        <f t="shared" si="153"/>
        <v>346</v>
      </c>
      <c r="H122" s="80">
        <f t="shared" si="153"/>
        <v>355915.25</v>
      </c>
      <c r="I122" s="80"/>
      <c r="J122" s="80">
        <f t="shared" si="153"/>
        <v>182708.17</v>
      </c>
      <c r="K122" s="339">
        <f t="shared" si="124"/>
        <v>0</v>
      </c>
      <c r="L122" s="339">
        <f t="shared" si="125"/>
        <v>182708.17</v>
      </c>
      <c r="M122" s="340">
        <f t="shared" si="126"/>
        <v>0.51334740503532794</v>
      </c>
      <c r="N122" s="340">
        <f t="shared" si="127"/>
        <v>0.51334740503532794</v>
      </c>
      <c r="O122" s="42">
        <f t="shared" si="154"/>
        <v>79</v>
      </c>
      <c r="P122" s="80">
        <f t="shared" si="154"/>
        <v>437760.59</v>
      </c>
      <c r="Q122" s="80"/>
      <c r="R122" s="80">
        <f t="shared" si="154"/>
        <v>240588.29</v>
      </c>
      <c r="S122" s="213">
        <f t="shared" si="128"/>
        <v>0</v>
      </c>
      <c r="T122" s="339">
        <f t="shared" si="129"/>
        <v>240588.29</v>
      </c>
      <c r="U122" s="340">
        <f t="shared" si="130"/>
        <v>0.54958873753345405</v>
      </c>
      <c r="V122" s="340">
        <f t="shared" si="131"/>
        <v>0.54958873753345405</v>
      </c>
      <c r="W122" s="42">
        <f t="shared" si="155"/>
        <v>35</v>
      </c>
      <c r="X122" s="80">
        <f t="shared" si="155"/>
        <v>530727.12</v>
      </c>
      <c r="Y122" s="80"/>
      <c r="Z122" s="80">
        <f t="shared" si="155"/>
        <v>274746.18</v>
      </c>
      <c r="AA122" s="213">
        <f t="shared" si="132"/>
        <v>0</v>
      </c>
      <c r="AB122" s="339">
        <f t="shared" si="133"/>
        <v>274746.18</v>
      </c>
      <c r="AC122" s="340">
        <f t="shared" si="134"/>
        <v>0.51767880262082711</v>
      </c>
      <c r="AD122" s="340">
        <f t="shared" si="135"/>
        <v>0.51767880262082711</v>
      </c>
      <c r="AE122" s="42">
        <f t="shared" si="156"/>
        <v>25</v>
      </c>
      <c r="AF122" s="80">
        <f t="shared" si="156"/>
        <v>509881.78</v>
      </c>
      <c r="AG122" s="80"/>
      <c r="AH122" s="80">
        <f t="shared" si="156"/>
        <v>228882.66</v>
      </c>
      <c r="AI122" s="213">
        <f t="shared" si="136"/>
        <v>0</v>
      </c>
      <c r="AJ122" s="339">
        <f t="shared" si="137"/>
        <v>228882.66</v>
      </c>
      <c r="AK122" s="340">
        <f t="shared" si="138"/>
        <v>0.4488935847050663</v>
      </c>
      <c r="AL122" s="340">
        <f t="shared" si="139"/>
        <v>0.4488935847050663</v>
      </c>
      <c r="AN122" s="213"/>
      <c r="AO122" s="348"/>
      <c r="AP122" s="60">
        <f t="shared" si="149"/>
        <v>0</v>
      </c>
      <c r="AQ122" s="213"/>
      <c r="AR122" s="348"/>
      <c r="AS122" s="60">
        <f t="shared" si="150"/>
        <v>0</v>
      </c>
      <c r="AT122" s="213"/>
      <c r="AU122" s="60">
        <f>VLOOKUP($A122,'Cost SettleCY14'!$A$23:$E$253,5,FALSE)</f>
        <v>0</v>
      </c>
      <c r="AV122" s="60">
        <f t="shared" si="151"/>
        <v>0</v>
      </c>
      <c r="AW122" s="213"/>
      <c r="AX122" s="60">
        <f>VLOOKUP($A122,'Cost SettleCY15'!$A$23:$E$253,5,FALSE)</f>
        <v>0</v>
      </c>
      <c r="AY122" s="60">
        <f t="shared" si="152"/>
        <v>0</v>
      </c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x14ac:dyDescent="0.25">
      <c r="A123" s="76">
        <v>70022</v>
      </c>
      <c r="B123" s="81" t="s">
        <v>107</v>
      </c>
      <c r="C123" s="81"/>
      <c r="D123" s="81"/>
      <c r="E123" s="77" t="s">
        <v>438</v>
      </c>
      <c r="F123" s="268" t="s">
        <v>40</v>
      </c>
      <c r="G123" s="42">
        <f t="shared" si="153"/>
        <v>25</v>
      </c>
      <c r="H123" s="80">
        <f t="shared" si="153"/>
        <v>498696.89</v>
      </c>
      <c r="I123" s="80"/>
      <c r="J123" s="80">
        <f t="shared" si="153"/>
        <v>304674.06</v>
      </c>
      <c r="K123" s="339">
        <f t="shared" si="124"/>
        <v>0</v>
      </c>
      <c r="L123" s="339">
        <f t="shared" si="125"/>
        <v>304674.06</v>
      </c>
      <c r="M123" s="340">
        <f t="shared" si="126"/>
        <v>0.61094036499806526</v>
      </c>
      <c r="N123" s="340">
        <f t="shared" si="127"/>
        <v>0.61094036499806526</v>
      </c>
      <c r="O123" s="42">
        <f t="shared" si="154"/>
        <v>61</v>
      </c>
      <c r="P123" s="80">
        <f t="shared" si="154"/>
        <v>1039331.83</v>
      </c>
      <c r="Q123" s="80"/>
      <c r="R123" s="80">
        <f t="shared" si="154"/>
        <v>622294.84</v>
      </c>
      <c r="S123" s="213">
        <f t="shared" si="128"/>
        <v>0</v>
      </c>
      <c r="T123" s="339">
        <f t="shared" si="129"/>
        <v>622294.84</v>
      </c>
      <c r="U123" s="340">
        <f t="shared" si="130"/>
        <v>0.59874509953187904</v>
      </c>
      <c r="V123" s="340">
        <f t="shared" si="131"/>
        <v>0.59874509953187904</v>
      </c>
      <c r="W123" s="42">
        <f t="shared" si="155"/>
        <v>51</v>
      </c>
      <c r="X123" s="80">
        <f t="shared" si="155"/>
        <v>852717.82</v>
      </c>
      <c r="Y123" s="80"/>
      <c r="Z123" s="80">
        <f t="shared" si="155"/>
        <v>531245.46</v>
      </c>
      <c r="AA123" s="213">
        <f t="shared" si="132"/>
        <v>0</v>
      </c>
      <c r="AB123" s="339">
        <f t="shared" si="133"/>
        <v>531245.46</v>
      </c>
      <c r="AC123" s="340">
        <f t="shared" si="134"/>
        <v>0.62300264816794848</v>
      </c>
      <c r="AD123" s="340">
        <f t="shared" si="135"/>
        <v>0.62300264816794848</v>
      </c>
      <c r="AE123" s="42">
        <f t="shared" si="156"/>
        <v>43</v>
      </c>
      <c r="AF123" s="80">
        <f t="shared" si="156"/>
        <v>816438.42</v>
      </c>
      <c r="AG123" s="80"/>
      <c r="AH123" s="80">
        <f t="shared" si="156"/>
        <v>455877.48</v>
      </c>
      <c r="AI123" s="213">
        <f t="shared" si="136"/>
        <v>0</v>
      </c>
      <c r="AJ123" s="339">
        <f t="shared" si="137"/>
        <v>455877.48</v>
      </c>
      <c r="AK123" s="340">
        <f t="shared" si="138"/>
        <v>0.55837337983187996</v>
      </c>
      <c r="AL123" s="340">
        <f t="shared" si="139"/>
        <v>0.55837337983187996</v>
      </c>
      <c r="AN123" s="213"/>
      <c r="AO123" s="348"/>
      <c r="AP123" s="60">
        <f t="shared" si="149"/>
        <v>0</v>
      </c>
      <c r="AQ123" s="213"/>
      <c r="AR123" s="348"/>
      <c r="AS123" s="60">
        <f t="shared" si="150"/>
        <v>0</v>
      </c>
      <c r="AT123" s="213"/>
      <c r="AU123" s="60">
        <f>VLOOKUP($A123,'Cost SettleCY14'!$A$23:$E$253,5,FALSE)</f>
        <v>0</v>
      </c>
      <c r="AV123" s="60">
        <f t="shared" si="151"/>
        <v>0</v>
      </c>
      <c r="AW123" s="213"/>
      <c r="AX123" s="60">
        <f>VLOOKUP($A123,'Cost SettleCY15'!$A$23:$E$253,5,FALSE)</f>
        <v>0</v>
      </c>
      <c r="AY123" s="60">
        <f t="shared" si="152"/>
        <v>0</v>
      </c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x14ac:dyDescent="0.25">
      <c r="A124" s="76">
        <v>70071</v>
      </c>
      <c r="B124" s="81" t="s">
        <v>108</v>
      </c>
      <c r="C124" s="81"/>
      <c r="D124" s="81"/>
      <c r="E124" s="77" t="s">
        <v>438</v>
      </c>
      <c r="F124" s="268" t="s">
        <v>40</v>
      </c>
      <c r="G124" s="42">
        <f t="shared" si="153"/>
        <v>20</v>
      </c>
      <c r="H124" s="80">
        <f t="shared" si="153"/>
        <v>251053.68</v>
      </c>
      <c r="I124" s="80"/>
      <c r="J124" s="80">
        <f t="shared" si="153"/>
        <v>130001.63</v>
      </c>
      <c r="K124" s="339">
        <f t="shared" si="124"/>
        <v>0</v>
      </c>
      <c r="L124" s="339">
        <f t="shared" si="125"/>
        <v>130001.63</v>
      </c>
      <c r="M124" s="340">
        <f t="shared" si="126"/>
        <v>0.51782403667614041</v>
      </c>
      <c r="N124" s="340">
        <f t="shared" si="127"/>
        <v>0.51782403667614041</v>
      </c>
      <c r="O124" s="42">
        <f t="shared" si="154"/>
        <v>34</v>
      </c>
      <c r="P124" s="80">
        <f t="shared" si="154"/>
        <v>339504.21</v>
      </c>
      <c r="Q124" s="80"/>
      <c r="R124" s="80">
        <f t="shared" si="154"/>
        <v>183113.77</v>
      </c>
      <c r="S124" s="213">
        <f t="shared" si="128"/>
        <v>0</v>
      </c>
      <c r="T124" s="339">
        <f t="shared" si="129"/>
        <v>183113.77</v>
      </c>
      <c r="U124" s="340">
        <f t="shared" si="130"/>
        <v>0.53935640444635424</v>
      </c>
      <c r="V124" s="340">
        <f t="shared" si="131"/>
        <v>0.53935640444635424</v>
      </c>
      <c r="W124" s="42">
        <f t="shared" si="155"/>
        <v>24</v>
      </c>
      <c r="X124" s="80">
        <f t="shared" si="155"/>
        <v>310957.84000000003</v>
      </c>
      <c r="Y124" s="80"/>
      <c r="Z124" s="80">
        <f t="shared" si="155"/>
        <v>141822.64000000001</v>
      </c>
      <c r="AA124" s="213">
        <f t="shared" si="132"/>
        <v>0</v>
      </c>
      <c r="AB124" s="339">
        <f t="shared" si="133"/>
        <v>141822.64000000001</v>
      </c>
      <c r="AC124" s="340">
        <f t="shared" si="134"/>
        <v>0.45608317834983675</v>
      </c>
      <c r="AD124" s="340">
        <f t="shared" si="135"/>
        <v>0.45608317834983675</v>
      </c>
      <c r="AE124" s="42">
        <f t="shared" si="156"/>
        <v>31</v>
      </c>
      <c r="AF124" s="80">
        <f t="shared" si="156"/>
        <v>539466.6</v>
      </c>
      <c r="AG124" s="80"/>
      <c r="AH124" s="80">
        <f t="shared" si="156"/>
        <v>240333.78</v>
      </c>
      <c r="AI124" s="213">
        <f t="shared" si="136"/>
        <v>0</v>
      </c>
      <c r="AJ124" s="339">
        <f t="shared" si="137"/>
        <v>240333.78</v>
      </c>
      <c r="AK124" s="340">
        <f t="shared" si="138"/>
        <v>0.44550261313675399</v>
      </c>
      <c r="AL124" s="340">
        <f t="shared" si="139"/>
        <v>0.44550261313675399</v>
      </c>
      <c r="AN124" s="213"/>
      <c r="AO124" s="348"/>
      <c r="AP124" s="60">
        <f t="shared" si="149"/>
        <v>0</v>
      </c>
      <c r="AQ124" s="213"/>
      <c r="AR124" s="348"/>
      <c r="AS124" s="60">
        <f t="shared" si="150"/>
        <v>0</v>
      </c>
      <c r="AT124" s="213"/>
      <c r="AU124" s="60">
        <f>VLOOKUP($A124,'Cost SettleCY14'!$A$23:$E$253,5,FALSE)</f>
        <v>0</v>
      </c>
      <c r="AV124" s="60">
        <f t="shared" si="151"/>
        <v>0</v>
      </c>
      <c r="AW124" s="213"/>
      <c r="AX124" s="60">
        <f>VLOOKUP($A124,'Cost SettleCY15'!$A$23:$E$253,5,FALSE)</f>
        <v>0</v>
      </c>
      <c r="AY124" s="60">
        <f t="shared" si="152"/>
        <v>0</v>
      </c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x14ac:dyDescent="0.25">
      <c r="A125" s="76">
        <v>74767</v>
      </c>
      <c r="B125" s="76" t="s">
        <v>109</v>
      </c>
      <c r="C125" s="76"/>
      <c r="D125" s="76"/>
      <c r="E125" s="77" t="s">
        <v>438</v>
      </c>
      <c r="F125" s="83" t="s">
        <v>42</v>
      </c>
      <c r="G125" s="42">
        <f t="shared" si="153"/>
        <v>117</v>
      </c>
      <c r="H125" s="80">
        <f t="shared" si="153"/>
        <v>631363.16</v>
      </c>
      <c r="I125" s="80"/>
      <c r="J125" s="80">
        <f t="shared" si="153"/>
        <v>549386.25</v>
      </c>
      <c r="K125" s="339">
        <f t="shared" si="124"/>
        <v>0</v>
      </c>
      <c r="L125" s="339">
        <f t="shared" si="125"/>
        <v>549386.25</v>
      </c>
      <c r="M125" s="340">
        <f t="shared" si="126"/>
        <v>0.87015886387796204</v>
      </c>
      <c r="N125" s="340">
        <f t="shared" si="127"/>
        <v>0.87015886387796204</v>
      </c>
      <c r="O125" s="42">
        <f t="shared" si="154"/>
        <v>564</v>
      </c>
      <c r="P125" s="80">
        <f t="shared" si="154"/>
        <v>474741.69999999995</v>
      </c>
      <c r="Q125" s="80"/>
      <c r="R125" s="80">
        <f t="shared" si="154"/>
        <v>374703.63</v>
      </c>
      <c r="S125" s="213">
        <f t="shared" si="128"/>
        <v>0</v>
      </c>
      <c r="T125" s="339">
        <f t="shared" si="129"/>
        <v>374703.63</v>
      </c>
      <c r="U125" s="340">
        <f t="shared" si="130"/>
        <v>0.78927894895266215</v>
      </c>
      <c r="V125" s="340">
        <f t="shared" si="131"/>
        <v>0.78927894895266215</v>
      </c>
      <c r="W125" s="42">
        <f t="shared" si="155"/>
        <v>506</v>
      </c>
      <c r="X125" s="80">
        <f t="shared" si="155"/>
        <v>465526.81999999995</v>
      </c>
      <c r="Y125" s="80"/>
      <c r="Z125" s="80">
        <f t="shared" si="155"/>
        <v>360914.19999999995</v>
      </c>
      <c r="AA125" s="213">
        <f t="shared" si="132"/>
        <v>463</v>
      </c>
      <c r="AB125" s="339">
        <f t="shared" si="133"/>
        <v>361377.19999999995</v>
      </c>
      <c r="AC125" s="340">
        <f t="shared" si="134"/>
        <v>0.77528121795431681</v>
      </c>
      <c r="AD125" s="340">
        <f t="shared" si="135"/>
        <v>0.77627579008229852</v>
      </c>
      <c r="AE125" s="42">
        <f t="shared" si="156"/>
        <v>295</v>
      </c>
      <c r="AF125" s="80">
        <f t="shared" si="156"/>
        <v>245590.24</v>
      </c>
      <c r="AG125" s="80"/>
      <c r="AH125" s="80">
        <f t="shared" si="156"/>
        <v>175359.52</v>
      </c>
      <c r="AI125" s="213">
        <f t="shared" si="136"/>
        <v>-5150</v>
      </c>
      <c r="AJ125" s="339">
        <f t="shared" si="137"/>
        <v>170209.52</v>
      </c>
      <c r="AK125" s="340">
        <f t="shared" si="138"/>
        <v>0.71403293551079228</v>
      </c>
      <c r="AL125" s="340">
        <f t="shared" si="139"/>
        <v>0.69306304680511732</v>
      </c>
      <c r="AN125" s="213"/>
      <c r="AO125" s="348"/>
      <c r="AP125" s="60">
        <f t="shared" si="144"/>
        <v>0</v>
      </c>
      <c r="AQ125" s="213"/>
      <c r="AR125" s="348"/>
      <c r="AS125" s="60">
        <f t="shared" si="141"/>
        <v>0</v>
      </c>
      <c r="AT125" s="213"/>
      <c r="AU125" s="60">
        <f>VLOOKUP($A125,'Cost SettleCY14'!$A$23:$E$253,5,FALSE)</f>
        <v>463</v>
      </c>
      <c r="AV125" s="60">
        <f t="shared" si="142"/>
        <v>463</v>
      </c>
      <c r="AW125" s="213"/>
      <c r="AX125" s="60">
        <f>VLOOKUP($A125,'Cost SettleCY15'!$A$23:$E$253,5,FALSE)</f>
        <v>-5150</v>
      </c>
      <c r="AY125" s="60">
        <f t="shared" si="143"/>
        <v>-5150</v>
      </c>
    </row>
    <row r="126" spans="1:89" x14ac:dyDescent="0.25">
      <c r="A126" s="76">
        <v>72033</v>
      </c>
      <c r="B126" s="76" t="s">
        <v>110</v>
      </c>
      <c r="C126" s="76"/>
      <c r="D126" s="76"/>
      <c r="E126" s="77" t="s">
        <v>438</v>
      </c>
      <c r="F126" s="83" t="s">
        <v>42</v>
      </c>
      <c r="G126" s="42">
        <f t="shared" si="153"/>
        <v>58331</v>
      </c>
      <c r="H126" s="80">
        <f t="shared" si="153"/>
        <v>6328750.8300000001</v>
      </c>
      <c r="I126" s="80"/>
      <c r="J126" s="80">
        <f t="shared" si="153"/>
        <v>3183925.89</v>
      </c>
      <c r="K126" s="339">
        <f t="shared" si="124"/>
        <v>0</v>
      </c>
      <c r="L126" s="339">
        <f t="shared" si="125"/>
        <v>3183925.89</v>
      </c>
      <c r="M126" s="340">
        <f t="shared" si="126"/>
        <v>0.50308915227114415</v>
      </c>
      <c r="N126" s="340">
        <f t="shared" si="127"/>
        <v>0.50308915227114415</v>
      </c>
      <c r="O126" s="42">
        <f t="shared" si="154"/>
        <v>69232</v>
      </c>
      <c r="P126" s="80">
        <f t="shared" si="154"/>
        <v>8591011.8200000003</v>
      </c>
      <c r="Q126" s="80"/>
      <c r="R126" s="80">
        <f t="shared" si="154"/>
        <v>3310631.87</v>
      </c>
      <c r="S126" s="213">
        <f t="shared" si="128"/>
        <v>18926</v>
      </c>
      <c r="T126" s="339">
        <f t="shared" si="129"/>
        <v>3329557.87</v>
      </c>
      <c r="U126" s="340">
        <f t="shared" si="130"/>
        <v>0.38535994820689234</v>
      </c>
      <c r="V126" s="340">
        <f t="shared" si="131"/>
        <v>0.38756294831869992</v>
      </c>
      <c r="W126" s="42">
        <f t="shared" si="155"/>
        <v>71644</v>
      </c>
      <c r="X126" s="80">
        <f t="shared" si="155"/>
        <v>9131331.290000001</v>
      </c>
      <c r="Y126" s="80"/>
      <c r="Z126" s="80">
        <f t="shared" si="155"/>
        <v>3222763.37</v>
      </c>
      <c r="AA126" s="213">
        <f t="shared" si="132"/>
        <v>-412758</v>
      </c>
      <c r="AB126" s="339">
        <f t="shared" si="133"/>
        <v>2810005.37</v>
      </c>
      <c r="AC126" s="340">
        <f t="shared" si="134"/>
        <v>0.35293466720776484</v>
      </c>
      <c r="AD126" s="340">
        <f t="shared" si="135"/>
        <v>0.30773227700952244</v>
      </c>
      <c r="AE126" s="42">
        <f t="shared" si="156"/>
        <v>79775</v>
      </c>
      <c r="AF126" s="80">
        <f t="shared" si="156"/>
        <v>9938848.7300000004</v>
      </c>
      <c r="AG126" s="80"/>
      <c r="AH126" s="80">
        <f t="shared" si="156"/>
        <v>3377042.3099999996</v>
      </c>
      <c r="AI126" s="213">
        <f t="shared" si="136"/>
        <v>36067</v>
      </c>
      <c r="AJ126" s="339">
        <f t="shared" si="137"/>
        <v>3413109.3099999996</v>
      </c>
      <c r="AK126" s="340">
        <f t="shared" si="138"/>
        <v>0.33978204133508322</v>
      </c>
      <c r="AL126" s="340">
        <f t="shared" si="139"/>
        <v>0.34341093246521315</v>
      </c>
      <c r="AN126" s="213"/>
      <c r="AO126" s="348"/>
      <c r="AP126" s="60">
        <f t="shared" si="144"/>
        <v>0</v>
      </c>
      <c r="AQ126" s="213">
        <f>VLOOKUP($A126,SuppCY13!$A$5:$C$55,3,FALSE)</f>
        <v>18926</v>
      </c>
      <c r="AR126" s="348"/>
      <c r="AS126" s="60">
        <f t="shared" si="141"/>
        <v>18926</v>
      </c>
      <c r="AT126" s="213">
        <f>VLOOKUP($A126,SuppCY14!$A$5:$C$105,3,FALSE)</f>
        <v>18926</v>
      </c>
      <c r="AU126" s="60">
        <f>VLOOKUP($A126,'Cost SettleCY14'!$A$23:$E$253,5,FALSE)</f>
        <v>-431684</v>
      </c>
      <c r="AV126" s="60">
        <f t="shared" si="142"/>
        <v>-412758</v>
      </c>
      <c r="AW126" s="213">
        <f>VLOOKUP($A126,SuppCY15!$A$5:$C$107,3,FALSE)</f>
        <v>16834</v>
      </c>
      <c r="AX126" s="60">
        <f>VLOOKUP($A126,'Cost SettleCY15'!$A$23:$E$253,5,FALSE)</f>
        <v>19233</v>
      </c>
      <c r="AY126" s="60">
        <f t="shared" si="143"/>
        <v>36067</v>
      </c>
    </row>
    <row r="127" spans="1:89" x14ac:dyDescent="0.25">
      <c r="A127" s="76">
        <v>76767</v>
      </c>
      <c r="B127" s="76" t="s">
        <v>111</v>
      </c>
      <c r="C127" s="76"/>
      <c r="D127" s="76"/>
      <c r="E127" s="77" t="s">
        <v>438</v>
      </c>
      <c r="F127" s="83" t="s">
        <v>42</v>
      </c>
      <c r="G127" s="42">
        <f t="shared" si="153"/>
        <v>65062</v>
      </c>
      <c r="H127" s="80">
        <f t="shared" si="153"/>
        <v>19638912.27</v>
      </c>
      <c r="I127" s="80"/>
      <c r="J127" s="80">
        <f t="shared" si="153"/>
        <v>5523147.9799999995</v>
      </c>
      <c r="K127" s="339">
        <f t="shared" si="124"/>
        <v>829066</v>
      </c>
      <c r="L127" s="339">
        <f t="shared" si="125"/>
        <v>6352213.9799999995</v>
      </c>
      <c r="M127" s="340">
        <f t="shared" si="126"/>
        <v>0.28123492299708713</v>
      </c>
      <c r="N127" s="340">
        <f t="shared" si="127"/>
        <v>0.32345039748986054</v>
      </c>
      <c r="O127" s="42">
        <f t="shared" si="154"/>
        <v>70087</v>
      </c>
      <c r="P127" s="80">
        <f t="shared" si="154"/>
        <v>16525059.170000002</v>
      </c>
      <c r="Q127" s="80"/>
      <c r="R127" s="80">
        <f t="shared" si="154"/>
        <v>4938085.9800000004</v>
      </c>
      <c r="S127" s="213">
        <f t="shared" si="128"/>
        <v>5714268.9700000007</v>
      </c>
      <c r="T127" s="339">
        <f t="shared" si="129"/>
        <v>10652354.950000001</v>
      </c>
      <c r="U127" s="340">
        <f t="shared" si="130"/>
        <v>0.29882410278837146</v>
      </c>
      <c r="V127" s="340">
        <f t="shared" si="131"/>
        <v>0.64461826371784181</v>
      </c>
      <c r="W127" s="42">
        <f t="shared" si="155"/>
        <v>65775</v>
      </c>
      <c r="X127" s="80">
        <f t="shared" si="155"/>
        <v>16696416.030000001</v>
      </c>
      <c r="Y127" s="80"/>
      <c r="Z127" s="80">
        <f t="shared" si="155"/>
        <v>4533363.3099999996</v>
      </c>
      <c r="AA127" s="213">
        <f t="shared" si="132"/>
        <v>-222900.85</v>
      </c>
      <c r="AB127" s="339">
        <f t="shared" si="133"/>
        <v>4310462.46</v>
      </c>
      <c r="AC127" s="340">
        <f t="shared" si="134"/>
        <v>0.27151715085767419</v>
      </c>
      <c r="AD127" s="340">
        <f t="shared" si="135"/>
        <v>0.25816692949283199</v>
      </c>
      <c r="AE127" s="42">
        <f t="shared" si="156"/>
        <v>69185</v>
      </c>
      <c r="AF127" s="80">
        <f t="shared" si="156"/>
        <v>20232473.649999999</v>
      </c>
      <c r="AG127" s="80"/>
      <c r="AH127" s="80">
        <f t="shared" si="156"/>
        <v>5122503.29</v>
      </c>
      <c r="AI127" s="213">
        <f t="shared" si="136"/>
        <v>4566206</v>
      </c>
      <c r="AJ127" s="339">
        <f t="shared" si="137"/>
        <v>9688709.2899999991</v>
      </c>
      <c r="AK127" s="340">
        <f t="shared" si="138"/>
        <v>0.25318225436067726</v>
      </c>
      <c r="AL127" s="340">
        <f t="shared" si="139"/>
        <v>0.4788692404895335</v>
      </c>
      <c r="AN127" s="213">
        <f>VLOOKUP($A127,SuppCY12!$A$5:$C$48,3,FALSE)</f>
        <v>829066</v>
      </c>
      <c r="AO127" s="348"/>
      <c r="AP127" s="60">
        <f t="shared" si="144"/>
        <v>829066</v>
      </c>
      <c r="AQ127" s="213">
        <f>VLOOKUP($A127,SuppCY13!$A$5:$C$55,3,FALSE)</f>
        <v>5714268.9700000007</v>
      </c>
      <c r="AR127" s="348"/>
      <c r="AS127" s="60">
        <f t="shared" si="141"/>
        <v>5714268.9700000007</v>
      </c>
      <c r="AT127" s="213">
        <f>VLOOKUP($A127,SuppCY14!$A$5:$C$105,3,FALSE)</f>
        <v>159898.15</v>
      </c>
      <c r="AU127" s="60">
        <f>VLOOKUP($A127,'Cost SettleCY14'!$A$23:$E$253,5,FALSE)</f>
        <v>-382799</v>
      </c>
      <c r="AV127" s="60">
        <f t="shared" si="142"/>
        <v>-222900.85</v>
      </c>
      <c r="AW127" s="213">
        <f>VLOOKUP($A127,SuppCY15!$A$5:$C$107,3,FALSE)</f>
        <v>5084891</v>
      </c>
      <c r="AX127" s="60">
        <f>VLOOKUP($A127,'Cost SettleCY15'!$A$23:$E$253,5,FALSE)</f>
        <v>-518685</v>
      </c>
      <c r="AY127" s="60">
        <f t="shared" si="143"/>
        <v>4566206</v>
      </c>
    </row>
    <row r="128" spans="1:89" x14ac:dyDescent="0.25">
      <c r="A128" s="76">
        <v>70225</v>
      </c>
      <c r="B128" s="76" t="s">
        <v>112</v>
      </c>
      <c r="C128" s="76"/>
      <c r="D128" s="76"/>
      <c r="E128" s="77" t="s">
        <v>438</v>
      </c>
      <c r="F128" s="83" t="s">
        <v>42</v>
      </c>
      <c r="G128" s="42">
        <f t="shared" si="153"/>
        <v>13001</v>
      </c>
      <c r="H128" s="80">
        <f t="shared" si="153"/>
        <v>2644238.5</v>
      </c>
      <c r="I128" s="80"/>
      <c r="J128" s="80">
        <f t="shared" si="153"/>
        <v>841756.25</v>
      </c>
      <c r="K128" s="339">
        <f t="shared" si="124"/>
        <v>0</v>
      </c>
      <c r="L128" s="339">
        <f t="shared" si="125"/>
        <v>841756.25</v>
      </c>
      <c r="M128" s="340">
        <f t="shared" si="126"/>
        <v>0.31833597839226679</v>
      </c>
      <c r="N128" s="340">
        <f t="shared" si="127"/>
        <v>0.31833597839226679</v>
      </c>
      <c r="O128" s="42">
        <f t="shared" si="154"/>
        <v>10433</v>
      </c>
      <c r="P128" s="80">
        <f t="shared" si="154"/>
        <v>2772474.52</v>
      </c>
      <c r="Q128" s="80"/>
      <c r="R128" s="80">
        <f t="shared" si="154"/>
        <v>832520.87</v>
      </c>
      <c r="S128" s="213">
        <f t="shared" si="128"/>
        <v>0</v>
      </c>
      <c r="T128" s="339">
        <f t="shared" si="129"/>
        <v>832520.87</v>
      </c>
      <c r="U128" s="340">
        <f t="shared" si="130"/>
        <v>0.30028080113789468</v>
      </c>
      <c r="V128" s="340">
        <f t="shared" si="131"/>
        <v>0.30028080113789468</v>
      </c>
      <c r="W128" s="42">
        <f t="shared" si="155"/>
        <v>10807</v>
      </c>
      <c r="X128" s="80">
        <f t="shared" si="155"/>
        <v>2005458.2200000002</v>
      </c>
      <c r="Y128" s="80"/>
      <c r="Z128" s="80">
        <f t="shared" si="155"/>
        <v>755129.73</v>
      </c>
      <c r="AA128" s="213">
        <f t="shared" si="132"/>
        <v>110213</v>
      </c>
      <c r="AB128" s="339">
        <f t="shared" si="133"/>
        <v>865342.73</v>
      </c>
      <c r="AC128" s="340">
        <f t="shared" si="134"/>
        <v>0.37653725341632893</v>
      </c>
      <c r="AD128" s="340">
        <f t="shared" si="135"/>
        <v>0.4314937710345319</v>
      </c>
      <c r="AE128" s="42">
        <f t="shared" si="156"/>
        <v>12605</v>
      </c>
      <c r="AF128" s="80">
        <f t="shared" si="156"/>
        <v>2632786.4</v>
      </c>
      <c r="AG128" s="80"/>
      <c r="AH128" s="80">
        <f t="shared" si="156"/>
        <v>914799.3</v>
      </c>
      <c r="AI128" s="213">
        <f t="shared" si="136"/>
        <v>0</v>
      </c>
      <c r="AJ128" s="339">
        <f t="shared" si="137"/>
        <v>914799.3</v>
      </c>
      <c r="AK128" s="340">
        <f t="shared" si="138"/>
        <v>0.3474643062574313</v>
      </c>
      <c r="AL128" s="340">
        <f t="shared" si="139"/>
        <v>0.3474643062574313</v>
      </c>
      <c r="AN128" s="213" t="s">
        <v>31</v>
      </c>
      <c r="AO128" s="348"/>
      <c r="AP128" s="60">
        <f t="shared" si="144"/>
        <v>0</v>
      </c>
      <c r="AQ128" s="213" t="s">
        <v>31</v>
      </c>
      <c r="AR128" s="348"/>
      <c r="AS128" s="60">
        <f t="shared" si="141"/>
        <v>0</v>
      </c>
      <c r="AT128" s="213" t="s">
        <v>31</v>
      </c>
      <c r="AU128" s="60">
        <f>VLOOKUP($A128,'Cost SettleCY14'!$A$23:$E$253,5,FALSE)</f>
        <v>110213</v>
      </c>
      <c r="AV128" s="60">
        <f t="shared" si="142"/>
        <v>110213</v>
      </c>
      <c r="AW128" s="213" t="s">
        <v>31</v>
      </c>
      <c r="AX128" s="60">
        <f>VLOOKUP($A128,'Cost SettleCY15'!$A$23:$E$253,5,FALSE)</f>
        <v>0</v>
      </c>
      <c r="AY128" s="60">
        <f t="shared" si="143"/>
        <v>0</v>
      </c>
    </row>
    <row r="129" spans="1:51" x14ac:dyDescent="0.25">
      <c r="A129" s="76">
        <v>70052</v>
      </c>
      <c r="B129" s="76" t="s">
        <v>113</v>
      </c>
      <c r="C129" s="76"/>
      <c r="D129" s="76"/>
      <c r="E129" s="77" t="s">
        <v>438</v>
      </c>
      <c r="F129" s="83" t="s">
        <v>42</v>
      </c>
      <c r="G129" s="42">
        <f t="shared" ref="G129:J148" si="157">SUMIF($A$308:$A$888,$A129,G$308:G$888)</f>
        <v>66024</v>
      </c>
      <c r="H129" s="80">
        <f t="shared" si="157"/>
        <v>9535749.3000000007</v>
      </c>
      <c r="I129" s="80"/>
      <c r="J129" s="80">
        <f t="shared" si="157"/>
        <v>4672862.91</v>
      </c>
      <c r="K129" s="339">
        <f t="shared" si="124"/>
        <v>7514394</v>
      </c>
      <c r="L129" s="339">
        <f t="shared" si="125"/>
        <v>12187256.91</v>
      </c>
      <c r="M129" s="340">
        <f t="shared" si="126"/>
        <v>0.49003625860843464</v>
      </c>
      <c r="N129" s="340">
        <f t="shared" si="127"/>
        <v>1.2780597021358353</v>
      </c>
      <c r="O129" s="42">
        <f t="shared" ref="O129:R148" si="158">SUMIF($A$308:$A$888,$A129,O$308:O$888)</f>
        <v>75541</v>
      </c>
      <c r="P129" s="80">
        <f t="shared" si="158"/>
        <v>11773218.809999999</v>
      </c>
      <c r="Q129" s="80"/>
      <c r="R129" s="80">
        <f t="shared" si="158"/>
        <v>5517508.3699999992</v>
      </c>
      <c r="S129" s="213">
        <f t="shared" si="128"/>
        <v>8920630</v>
      </c>
      <c r="T129" s="339">
        <f t="shared" si="129"/>
        <v>14438138.369999999</v>
      </c>
      <c r="U129" s="340">
        <f t="shared" si="130"/>
        <v>0.46864909750199402</v>
      </c>
      <c r="V129" s="340">
        <f t="shared" si="131"/>
        <v>1.2263543728361235</v>
      </c>
      <c r="W129" s="42">
        <f t="shared" ref="W129:Z148" si="159">SUMIF($A$308:$A$888,$A129,W$308:W$888)</f>
        <v>83107</v>
      </c>
      <c r="X129" s="80">
        <f t="shared" si="159"/>
        <v>12560278.32</v>
      </c>
      <c r="Y129" s="80"/>
      <c r="Z129" s="80">
        <f t="shared" si="159"/>
        <v>5312758.2799999993</v>
      </c>
      <c r="AA129" s="213">
        <f t="shared" si="132"/>
        <v>5416169</v>
      </c>
      <c r="AB129" s="339">
        <f t="shared" si="133"/>
        <v>10728927.279999999</v>
      </c>
      <c r="AC129" s="340">
        <f t="shared" si="134"/>
        <v>0.42298093598295355</v>
      </c>
      <c r="AD129" s="340">
        <f t="shared" si="135"/>
        <v>0.85419502710509998</v>
      </c>
      <c r="AE129" s="42">
        <f t="shared" ref="AE129:AH148" si="160">SUMIF($A$308:$A$888,$A129,AE$308:AE$888)</f>
        <v>92807</v>
      </c>
      <c r="AF129" s="80">
        <f t="shared" si="160"/>
        <v>13471494.43</v>
      </c>
      <c r="AG129" s="80"/>
      <c r="AH129" s="80">
        <f t="shared" si="160"/>
        <v>5519424.6400000006</v>
      </c>
      <c r="AI129" s="213">
        <f t="shared" si="136"/>
        <v>7729102</v>
      </c>
      <c r="AJ129" s="339">
        <f t="shared" si="137"/>
        <v>13248526.640000001</v>
      </c>
      <c r="AK129" s="340">
        <f t="shared" si="138"/>
        <v>0.4097113849305879</v>
      </c>
      <c r="AL129" s="340">
        <f t="shared" si="139"/>
        <v>0.98344891940841639</v>
      </c>
      <c r="AN129" s="213">
        <f>VLOOKUP($A129,SuppCY12!$A$5:$C$48,3,FALSE)</f>
        <v>7514394</v>
      </c>
      <c r="AO129" s="348"/>
      <c r="AP129" s="60">
        <f t="shared" si="144"/>
        <v>7514394</v>
      </c>
      <c r="AQ129" s="213">
        <f>VLOOKUP($A129,SuppCY13!$A$5:$C$55,3,FALSE)</f>
        <v>8920630</v>
      </c>
      <c r="AR129" s="348"/>
      <c r="AS129" s="60">
        <f t="shared" si="141"/>
        <v>8920630</v>
      </c>
      <c r="AT129" s="213">
        <f>VLOOKUP($A129,SuppCY14!$A$5:$C$105,3,FALSE)</f>
        <v>5669257</v>
      </c>
      <c r="AU129" s="60">
        <f>VLOOKUP($A129,'Cost SettleCY14'!$A$23:$E$253,5,FALSE)</f>
        <v>-253088</v>
      </c>
      <c r="AV129" s="60">
        <f t="shared" si="142"/>
        <v>5416169</v>
      </c>
      <c r="AW129" s="213">
        <f>VLOOKUP($A129,SuppCY15!$A$5:$C$107,3,FALSE)</f>
        <v>8189807</v>
      </c>
      <c r="AX129" s="60">
        <f>VLOOKUP($A129,'Cost SettleCY15'!$A$23:$E$253,5,FALSE)</f>
        <v>-460705</v>
      </c>
      <c r="AY129" s="60">
        <f t="shared" si="143"/>
        <v>7729102</v>
      </c>
    </row>
    <row r="130" spans="1:51" x14ac:dyDescent="0.25">
      <c r="A130" s="78">
        <v>170018</v>
      </c>
      <c r="B130" s="76" t="s">
        <v>114</v>
      </c>
      <c r="C130" s="76"/>
      <c r="D130" s="76"/>
      <c r="E130" s="77" t="s">
        <v>438</v>
      </c>
      <c r="F130" s="83" t="s">
        <v>42</v>
      </c>
      <c r="G130" s="42">
        <f t="shared" si="157"/>
        <v>0</v>
      </c>
      <c r="H130" s="80">
        <f t="shared" si="157"/>
        <v>0</v>
      </c>
      <c r="I130" s="80"/>
      <c r="J130" s="80">
        <f t="shared" si="157"/>
        <v>0</v>
      </c>
      <c r="K130" s="339">
        <f t="shared" si="124"/>
        <v>0</v>
      </c>
      <c r="L130" s="339">
        <f t="shared" si="125"/>
        <v>0</v>
      </c>
      <c r="M130" s="340" t="str">
        <f t="shared" si="126"/>
        <v/>
      </c>
      <c r="N130" s="340" t="str">
        <f t="shared" si="127"/>
        <v/>
      </c>
      <c r="O130" s="42">
        <f t="shared" si="158"/>
        <v>0</v>
      </c>
      <c r="P130" s="80">
        <f t="shared" si="158"/>
        <v>0</v>
      </c>
      <c r="Q130" s="80"/>
      <c r="R130" s="80">
        <f t="shared" si="158"/>
        <v>0</v>
      </c>
      <c r="S130" s="213">
        <f t="shared" si="128"/>
        <v>0</v>
      </c>
      <c r="T130" s="339">
        <f t="shared" si="129"/>
        <v>0</v>
      </c>
      <c r="U130" s="340" t="str">
        <f t="shared" si="130"/>
        <v/>
      </c>
      <c r="V130" s="340" t="str">
        <f t="shared" si="131"/>
        <v/>
      </c>
      <c r="W130" s="42">
        <f t="shared" si="159"/>
        <v>12175</v>
      </c>
      <c r="X130" s="80">
        <f t="shared" si="159"/>
        <v>4315539.16</v>
      </c>
      <c r="Y130" s="80"/>
      <c r="Z130" s="80">
        <f t="shared" si="159"/>
        <v>744381.7</v>
      </c>
      <c r="AA130" s="213">
        <f t="shared" si="132"/>
        <v>0</v>
      </c>
      <c r="AB130" s="339">
        <f t="shared" si="133"/>
        <v>744381.7</v>
      </c>
      <c r="AC130" s="340">
        <f t="shared" si="134"/>
        <v>0.17248869084529403</v>
      </c>
      <c r="AD130" s="340">
        <f t="shared" si="135"/>
        <v>0.17248869084529403</v>
      </c>
      <c r="AE130" s="42">
        <f t="shared" si="160"/>
        <v>38681</v>
      </c>
      <c r="AF130" s="80">
        <f t="shared" si="160"/>
        <v>18200363.809999999</v>
      </c>
      <c r="AG130" s="80"/>
      <c r="AH130" s="80">
        <f t="shared" si="160"/>
        <v>3117269.46</v>
      </c>
      <c r="AI130" s="213">
        <f t="shared" si="136"/>
        <v>19869579</v>
      </c>
      <c r="AJ130" s="339">
        <f t="shared" si="137"/>
        <v>22986848.460000001</v>
      </c>
      <c r="AK130" s="340">
        <f t="shared" si="138"/>
        <v>0.17127511804391785</v>
      </c>
      <c r="AL130" s="340">
        <f t="shared" si="139"/>
        <v>1.2629884050652942</v>
      </c>
      <c r="AN130" s="213" t="s">
        <v>31</v>
      </c>
      <c r="AO130" s="348"/>
      <c r="AP130" s="60">
        <f t="shared" si="144"/>
        <v>0</v>
      </c>
      <c r="AQ130" s="213"/>
      <c r="AR130" s="348"/>
      <c r="AS130" s="60">
        <f t="shared" si="141"/>
        <v>0</v>
      </c>
      <c r="AT130" s="213" t="s">
        <v>31</v>
      </c>
      <c r="AU130" s="60">
        <f>VLOOKUP($A130,'Cost SettleCY14'!$A$23:$E$253,5,FALSE)</f>
        <v>0</v>
      </c>
      <c r="AV130" s="60">
        <f t="shared" si="142"/>
        <v>0</v>
      </c>
      <c r="AW130" s="213">
        <f>VLOOKUP($A130,SuppCY15!$A$5:$C$107,3,FALSE)</f>
        <v>18876810</v>
      </c>
      <c r="AX130" s="60">
        <f>VLOOKUP($A130,'Cost SettleCY15'!$A$23:$E$253,5,FALSE)</f>
        <v>992769</v>
      </c>
      <c r="AY130" s="60">
        <f t="shared" si="143"/>
        <v>19869579</v>
      </c>
    </row>
    <row r="131" spans="1:51" x14ac:dyDescent="0.25">
      <c r="A131" s="76">
        <v>76773</v>
      </c>
      <c r="B131" s="76" t="s">
        <v>115</v>
      </c>
      <c r="C131" s="76"/>
      <c r="D131" s="76"/>
      <c r="E131" s="77" t="s">
        <v>438</v>
      </c>
      <c r="F131" s="83" t="s">
        <v>42</v>
      </c>
      <c r="G131" s="42">
        <f t="shared" si="157"/>
        <v>54501</v>
      </c>
      <c r="H131" s="80">
        <f t="shared" si="157"/>
        <v>5106187.6500000004</v>
      </c>
      <c r="I131" s="80"/>
      <c r="J131" s="80">
        <f t="shared" si="157"/>
        <v>2456712.4699999997</v>
      </c>
      <c r="K131" s="339">
        <f t="shared" si="124"/>
        <v>0</v>
      </c>
      <c r="L131" s="339">
        <f t="shared" si="125"/>
        <v>2456712.4699999997</v>
      </c>
      <c r="M131" s="340">
        <f t="shared" si="126"/>
        <v>0.48112459595957063</v>
      </c>
      <c r="N131" s="340">
        <f t="shared" si="127"/>
        <v>0.48112459595957063</v>
      </c>
      <c r="O131" s="42">
        <f t="shared" si="158"/>
        <v>60800</v>
      </c>
      <c r="P131" s="80">
        <f t="shared" si="158"/>
        <v>8332149.3900000006</v>
      </c>
      <c r="Q131" s="80"/>
      <c r="R131" s="80">
        <f t="shared" si="158"/>
        <v>2464028.33</v>
      </c>
      <c r="S131" s="213">
        <f t="shared" si="128"/>
        <v>0</v>
      </c>
      <c r="T131" s="339">
        <f t="shared" si="129"/>
        <v>2464028.33</v>
      </c>
      <c r="U131" s="340">
        <f t="shared" si="130"/>
        <v>0.29572541425592463</v>
      </c>
      <c r="V131" s="340">
        <f t="shared" si="131"/>
        <v>0.29572541425592463</v>
      </c>
      <c r="W131" s="42">
        <f t="shared" si="159"/>
        <v>74502</v>
      </c>
      <c r="X131" s="80">
        <f t="shared" si="159"/>
        <v>13742472.640000001</v>
      </c>
      <c r="Y131" s="80"/>
      <c r="Z131" s="80">
        <f t="shared" si="159"/>
        <v>3037825.5999999996</v>
      </c>
      <c r="AA131" s="213">
        <f t="shared" si="132"/>
        <v>3627708.9089999995</v>
      </c>
      <c r="AB131" s="339">
        <f t="shared" si="133"/>
        <v>6665534.5089999996</v>
      </c>
      <c r="AC131" s="340">
        <f t="shared" si="134"/>
        <v>0.2210537855580551</v>
      </c>
      <c r="AD131" s="340">
        <f t="shared" si="135"/>
        <v>0.4850316739651882</v>
      </c>
      <c r="AE131" s="42">
        <f t="shared" si="160"/>
        <v>92016</v>
      </c>
      <c r="AF131" s="80">
        <f t="shared" si="160"/>
        <v>14340404.23</v>
      </c>
      <c r="AG131" s="80"/>
      <c r="AH131" s="80">
        <f t="shared" si="160"/>
        <v>3286705.63</v>
      </c>
      <c r="AI131" s="213">
        <f t="shared" si="136"/>
        <v>14330359.160999998</v>
      </c>
      <c r="AJ131" s="339">
        <f t="shared" si="137"/>
        <v>17617064.790999997</v>
      </c>
      <c r="AK131" s="340">
        <f t="shared" si="138"/>
        <v>0.2291919793393439</v>
      </c>
      <c r="AL131" s="340">
        <f t="shared" si="139"/>
        <v>1.228491506128206</v>
      </c>
      <c r="AN131" s="213" t="s">
        <v>31</v>
      </c>
      <c r="AO131" s="348"/>
      <c r="AP131" s="60">
        <f t="shared" si="144"/>
        <v>0</v>
      </c>
      <c r="AQ131" s="213"/>
      <c r="AR131" s="348"/>
      <c r="AS131" s="60">
        <f t="shared" si="141"/>
        <v>0</v>
      </c>
      <c r="AT131" s="213">
        <f>VLOOKUP($A131,SuppCY14!$A$5:$C$105,3,FALSE)</f>
        <v>3692725.9089999995</v>
      </c>
      <c r="AU131" s="60">
        <f>VLOOKUP($A131,'Cost SettleCY14'!$A$23:$E$253,5,FALSE)</f>
        <v>-65017</v>
      </c>
      <c r="AV131" s="60">
        <f t="shared" si="142"/>
        <v>3627708.9089999995</v>
      </c>
      <c r="AW131" s="213">
        <f>VLOOKUP($A131,SuppCY15!$A$5:$C$107,3,FALSE)</f>
        <v>14403342.160999998</v>
      </c>
      <c r="AX131" s="60">
        <f>VLOOKUP($A131,'Cost SettleCY15'!$A$23:$E$253,5,FALSE)</f>
        <v>-72983</v>
      </c>
      <c r="AY131" s="60">
        <f t="shared" si="143"/>
        <v>14330359.160999998</v>
      </c>
    </row>
    <row r="132" spans="1:51" x14ac:dyDescent="0.25">
      <c r="A132" s="76">
        <v>73048</v>
      </c>
      <c r="B132" s="76" t="s">
        <v>116</v>
      </c>
      <c r="C132" s="76"/>
      <c r="D132" s="76"/>
      <c r="E132" s="77" t="s">
        <v>438</v>
      </c>
      <c r="F132" s="83" t="s">
        <v>42</v>
      </c>
      <c r="G132" s="42">
        <f t="shared" si="157"/>
        <v>51725</v>
      </c>
      <c r="H132" s="80">
        <f t="shared" si="157"/>
        <v>6393496.2000000002</v>
      </c>
      <c r="I132" s="80"/>
      <c r="J132" s="80">
        <f t="shared" si="157"/>
        <v>2843283.27</v>
      </c>
      <c r="K132" s="339">
        <f t="shared" si="124"/>
        <v>0</v>
      </c>
      <c r="L132" s="339">
        <f t="shared" si="125"/>
        <v>2843283.27</v>
      </c>
      <c r="M132" s="340">
        <f t="shared" si="126"/>
        <v>0.44471493859650685</v>
      </c>
      <c r="N132" s="340">
        <f t="shared" si="127"/>
        <v>0.44471493859650685</v>
      </c>
      <c r="O132" s="42">
        <f t="shared" si="158"/>
        <v>77502</v>
      </c>
      <c r="P132" s="80">
        <f t="shared" si="158"/>
        <v>13048734.609999999</v>
      </c>
      <c r="Q132" s="80"/>
      <c r="R132" s="80">
        <f t="shared" si="158"/>
        <v>3547064.2</v>
      </c>
      <c r="S132" s="213">
        <f t="shared" si="128"/>
        <v>0</v>
      </c>
      <c r="T132" s="339">
        <f t="shared" si="129"/>
        <v>3547064.2</v>
      </c>
      <c r="U132" s="340">
        <f t="shared" si="130"/>
        <v>0.27183204395019883</v>
      </c>
      <c r="V132" s="340">
        <f t="shared" si="131"/>
        <v>0.27183204395019883</v>
      </c>
      <c r="W132" s="42">
        <f t="shared" si="159"/>
        <v>68031</v>
      </c>
      <c r="X132" s="80">
        <f t="shared" si="159"/>
        <v>13330664.460000001</v>
      </c>
      <c r="Y132" s="80"/>
      <c r="Z132" s="80">
        <f t="shared" si="159"/>
        <v>2923434.63</v>
      </c>
      <c r="AA132" s="213">
        <f t="shared" si="132"/>
        <v>-968554</v>
      </c>
      <c r="AB132" s="339">
        <f t="shared" si="133"/>
        <v>1954880.63</v>
      </c>
      <c r="AC132" s="340">
        <f t="shared" si="134"/>
        <v>0.21930149384316583</v>
      </c>
      <c r="AD132" s="340">
        <f t="shared" si="135"/>
        <v>0.14664540059993378</v>
      </c>
      <c r="AE132" s="42">
        <f t="shared" si="160"/>
        <v>77753</v>
      </c>
      <c r="AF132" s="80">
        <f t="shared" si="160"/>
        <v>16177303.559999999</v>
      </c>
      <c r="AG132" s="80"/>
      <c r="AH132" s="80">
        <f t="shared" si="160"/>
        <v>3915695.71</v>
      </c>
      <c r="AI132" s="213">
        <f t="shared" si="136"/>
        <v>-760220</v>
      </c>
      <c r="AJ132" s="339">
        <f t="shared" si="137"/>
        <v>3155475.71</v>
      </c>
      <c r="AK132" s="340">
        <f t="shared" si="138"/>
        <v>0.24204872557883808</v>
      </c>
      <c r="AL132" s="340">
        <f t="shared" si="139"/>
        <v>0.19505572719808692</v>
      </c>
      <c r="AN132" s="213" t="s">
        <v>31</v>
      </c>
      <c r="AO132" s="348"/>
      <c r="AP132" s="60">
        <f t="shared" si="144"/>
        <v>0</v>
      </c>
      <c r="AQ132" s="213"/>
      <c r="AR132" s="348"/>
      <c r="AS132" s="60">
        <f t="shared" si="141"/>
        <v>0</v>
      </c>
      <c r="AT132" s="213" t="s">
        <v>31</v>
      </c>
      <c r="AU132" s="60">
        <f>VLOOKUP($A132,'Cost SettleCY14'!$A$23:$E$253,5,FALSE)</f>
        <v>-968554</v>
      </c>
      <c r="AV132" s="60">
        <f t="shared" si="142"/>
        <v>-968554</v>
      </c>
      <c r="AW132" s="213" t="s">
        <v>31</v>
      </c>
      <c r="AX132" s="60">
        <f>VLOOKUP($A132,'Cost SettleCY15'!$A$23:$E$253,5,FALSE)</f>
        <v>-760220</v>
      </c>
      <c r="AY132" s="60">
        <f t="shared" si="143"/>
        <v>-760220</v>
      </c>
    </row>
    <row r="133" spans="1:51" x14ac:dyDescent="0.25">
      <c r="A133" s="76">
        <v>73025</v>
      </c>
      <c r="B133" s="76" t="s">
        <v>117</v>
      </c>
      <c r="C133" s="76"/>
      <c r="D133" s="76"/>
      <c r="E133" s="77" t="s">
        <v>438</v>
      </c>
      <c r="F133" s="83" t="s">
        <v>44</v>
      </c>
      <c r="G133" s="42">
        <f t="shared" si="157"/>
        <v>29155</v>
      </c>
      <c r="H133" s="80">
        <f t="shared" si="157"/>
        <v>5471306.6600000001</v>
      </c>
      <c r="I133" s="80"/>
      <c r="J133" s="80">
        <f t="shared" si="157"/>
        <v>3229932.83</v>
      </c>
      <c r="K133" s="339">
        <f t="shared" si="124"/>
        <v>959425</v>
      </c>
      <c r="L133" s="339">
        <f t="shared" si="125"/>
        <v>4189357.83</v>
      </c>
      <c r="M133" s="340">
        <f t="shared" si="126"/>
        <v>0.59034030273126747</v>
      </c>
      <c r="N133" s="340">
        <f t="shared" si="127"/>
        <v>0.76569603758967519</v>
      </c>
      <c r="O133" s="42">
        <f t="shared" si="158"/>
        <v>31987</v>
      </c>
      <c r="P133" s="80">
        <f t="shared" si="158"/>
        <v>6789116.1400000006</v>
      </c>
      <c r="Q133" s="80"/>
      <c r="R133" s="80">
        <f t="shared" si="158"/>
        <v>3692345.4400000004</v>
      </c>
      <c r="S133" s="213">
        <f t="shared" si="128"/>
        <v>153341</v>
      </c>
      <c r="T133" s="339">
        <f t="shared" si="129"/>
        <v>3845686.4400000004</v>
      </c>
      <c r="U133" s="340">
        <f t="shared" si="130"/>
        <v>0.54386246513673575</v>
      </c>
      <c r="V133" s="340">
        <f t="shared" si="131"/>
        <v>0.56644876309333547</v>
      </c>
      <c r="W133" s="42">
        <f t="shared" si="159"/>
        <v>31732</v>
      </c>
      <c r="X133" s="80">
        <f t="shared" si="159"/>
        <v>6068728.2699999996</v>
      </c>
      <c r="Y133" s="80"/>
      <c r="Z133" s="80">
        <f t="shared" si="159"/>
        <v>3026210.67</v>
      </c>
      <c r="AA133" s="213">
        <f t="shared" si="132"/>
        <v>32043</v>
      </c>
      <c r="AB133" s="339">
        <f t="shared" si="133"/>
        <v>3058253.67</v>
      </c>
      <c r="AC133" s="340">
        <f t="shared" si="134"/>
        <v>0.49865647881446507</v>
      </c>
      <c r="AD133" s="340">
        <f t="shared" si="135"/>
        <v>0.50393649772030413</v>
      </c>
      <c r="AE133" s="42">
        <f t="shared" si="160"/>
        <v>33905</v>
      </c>
      <c r="AF133" s="80">
        <f t="shared" si="160"/>
        <v>4905665.96</v>
      </c>
      <c r="AG133" s="80"/>
      <c r="AH133" s="80">
        <f t="shared" si="160"/>
        <v>2446214.09</v>
      </c>
      <c r="AI133" s="213">
        <f t="shared" si="136"/>
        <v>-296845</v>
      </c>
      <c r="AJ133" s="339">
        <f t="shared" si="137"/>
        <v>2149369.09</v>
      </c>
      <c r="AK133" s="340">
        <f t="shared" si="138"/>
        <v>0.4986507662661972</v>
      </c>
      <c r="AL133" s="340">
        <f t="shared" si="139"/>
        <v>0.43814012358884702</v>
      </c>
      <c r="AN133" s="213">
        <f>VLOOKUP($A133,SuppCY12!$A$5:$C$48,3,FALSE)</f>
        <v>959425</v>
      </c>
      <c r="AO133" s="348"/>
      <c r="AP133" s="60">
        <f t="shared" si="144"/>
        <v>959425</v>
      </c>
      <c r="AQ133" s="213">
        <f>VLOOKUP($A133,SuppCY13!$A$5:$C$55,3,FALSE)</f>
        <v>153341</v>
      </c>
      <c r="AR133" s="348"/>
      <c r="AS133" s="60">
        <f t="shared" si="141"/>
        <v>153341</v>
      </c>
      <c r="AT133" s="213">
        <f>VLOOKUP($A133,SuppCY14!$A$5:$C$105,3,FALSE)</f>
        <v>79344</v>
      </c>
      <c r="AU133" s="60">
        <f>VLOOKUP($A133,'Cost SettleCY14'!$A$23:$E$253,5,FALSE)</f>
        <v>-47301</v>
      </c>
      <c r="AV133" s="60">
        <f t="shared" si="142"/>
        <v>32043</v>
      </c>
      <c r="AW133" s="213">
        <f>VLOOKUP($A133,SuppCY15!$A$5:$C$107,3,FALSE)</f>
        <v>31596</v>
      </c>
      <c r="AX133" s="60">
        <f>VLOOKUP($A133,'Cost SettleCY15'!$A$23:$E$253,5,FALSE)</f>
        <v>-328441</v>
      </c>
      <c r="AY133" s="60">
        <f t="shared" si="143"/>
        <v>-296845</v>
      </c>
    </row>
    <row r="134" spans="1:51" x14ac:dyDescent="0.25">
      <c r="A134" s="76">
        <v>72020</v>
      </c>
      <c r="B134" s="76" t="s">
        <v>118</v>
      </c>
      <c r="C134" s="76"/>
      <c r="D134" s="76"/>
      <c r="E134" s="77" t="s">
        <v>438</v>
      </c>
      <c r="F134" s="83" t="s">
        <v>44</v>
      </c>
      <c r="G134" s="42">
        <f t="shared" si="157"/>
        <v>91362</v>
      </c>
      <c r="H134" s="80">
        <f t="shared" si="157"/>
        <v>18418432.18</v>
      </c>
      <c r="I134" s="80"/>
      <c r="J134" s="80">
        <f t="shared" si="157"/>
        <v>10162283.789999999</v>
      </c>
      <c r="K134" s="339">
        <f t="shared" si="124"/>
        <v>2357228</v>
      </c>
      <c r="L134" s="339">
        <f t="shared" si="125"/>
        <v>12519511.789999999</v>
      </c>
      <c r="M134" s="340">
        <f t="shared" si="126"/>
        <v>0.55174532178883851</v>
      </c>
      <c r="N134" s="340">
        <f t="shared" si="127"/>
        <v>0.67972733333918323</v>
      </c>
      <c r="O134" s="42">
        <f t="shared" si="158"/>
        <v>96904</v>
      </c>
      <c r="P134" s="80">
        <f t="shared" si="158"/>
        <v>24386514.48</v>
      </c>
      <c r="Q134" s="80"/>
      <c r="R134" s="80">
        <f t="shared" si="158"/>
        <v>9453960.7699999996</v>
      </c>
      <c r="S134" s="213">
        <f t="shared" si="128"/>
        <v>14402531.109999999</v>
      </c>
      <c r="T134" s="339">
        <f t="shared" si="129"/>
        <v>23856491.879999999</v>
      </c>
      <c r="U134" s="340">
        <f t="shared" si="130"/>
        <v>0.38767166901827782</v>
      </c>
      <c r="V134" s="340">
        <f t="shared" si="131"/>
        <v>0.97826575009582917</v>
      </c>
      <c r="W134" s="42">
        <f t="shared" si="159"/>
        <v>147912</v>
      </c>
      <c r="X134" s="80">
        <f t="shared" si="159"/>
        <v>43293084.829999998</v>
      </c>
      <c r="Y134" s="80"/>
      <c r="Z134" s="80">
        <f t="shared" si="159"/>
        <v>10044574.440000001</v>
      </c>
      <c r="AA134" s="213">
        <f t="shared" si="132"/>
        <v>28860526.300000004</v>
      </c>
      <c r="AB134" s="339">
        <f t="shared" si="133"/>
        <v>38905100.74000001</v>
      </c>
      <c r="AC134" s="340">
        <f t="shared" si="134"/>
        <v>0.23201336840380571</v>
      </c>
      <c r="AD134" s="340">
        <f t="shared" si="135"/>
        <v>0.89864468870189329</v>
      </c>
      <c r="AE134" s="42">
        <f t="shared" si="160"/>
        <v>146989</v>
      </c>
      <c r="AF134" s="80">
        <f t="shared" si="160"/>
        <v>43650682.329999998</v>
      </c>
      <c r="AG134" s="80"/>
      <c r="AH134" s="80">
        <f t="shared" si="160"/>
        <v>9508516.5300000012</v>
      </c>
      <c r="AI134" s="213">
        <f t="shared" si="136"/>
        <v>24305043.73</v>
      </c>
      <c r="AJ134" s="339">
        <f t="shared" si="137"/>
        <v>33813560.260000005</v>
      </c>
      <c r="AK134" s="340">
        <f t="shared" si="138"/>
        <v>0.217832025124268</v>
      </c>
      <c r="AL134" s="340">
        <f t="shared" si="139"/>
        <v>0.77463990148811057</v>
      </c>
      <c r="AN134" s="213">
        <f>VLOOKUP($A134,SuppCY12!$A$5:$C$48,3,FALSE)</f>
        <v>2357228</v>
      </c>
      <c r="AO134" s="348"/>
      <c r="AP134" s="60">
        <f t="shared" si="144"/>
        <v>2357228</v>
      </c>
      <c r="AQ134" s="213">
        <f>VLOOKUP($A134,SuppCY13!$A$5:$C$55,3,FALSE)</f>
        <v>14402531.109999999</v>
      </c>
      <c r="AR134" s="348"/>
      <c r="AS134" s="60">
        <f t="shared" si="141"/>
        <v>14402531.109999999</v>
      </c>
      <c r="AT134" s="213">
        <f>VLOOKUP($A134,SuppCY14!$A$5:$C$105,3,FALSE)</f>
        <v>29412626.300000004</v>
      </c>
      <c r="AU134" s="60">
        <f>VLOOKUP($A134,'Cost SettleCY14'!$A$23:$E$253,5,FALSE)</f>
        <v>-552100</v>
      </c>
      <c r="AV134" s="60">
        <f t="shared" si="142"/>
        <v>28860526.300000004</v>
      </c>
      <c r="AW134" s="213">
        <f>VLOOKUP($A134,SuppCY15!$A$5:$C$107,3,FALSE)</f>
        <v>24467474.73</v>
      </c>
      <c r="AX134" s="60">
        <f>VLOOKUP($A134,'Cost SettleCY15'!$A$23:$E$253,5,FALSE)</f>
        <v>-162431</v>
      </c>
      <c r="AY134" s="60">
        <f t="shared" si="143"/>
        <v>24305043.73</v>
      </c>
    </row>
    <row r="135" spans="1:51" x14ac:dyDescent="0.25">
      <c r="A135" s="76">
        <v>72024</v>
      </c>
      <c r="B135" s="76" t="s">
        <v>119</v>
      </c>
      <c r="C135" s="76"/>
      <c r="D135" s="76"/>
      <c r="E135" s="77" t="s">
        <v>438</v>
      </c>
      <c r="F135" s="83" t="s">
        <v>44</v>
      </c>
      <c r="G135" s="42">
        <f t="shared" si="157"/>
        <v>27142</v>
      </c>
      <c r="H135" s="80">
        <f t="shared" si="157"/>
        <v>7174863.5999999996</v>
      </c>
      <c r="I135" s="80"/>
      <c r="J135" s="80">
        <f t="shared" si="157"/>
        <v>3216240.6500000004</v>
      </c>
      <c r="K135" s="339">
        <f t="shared" ref="K135:K198" si="161">AP135</f>
        <v>2644851</v>
      </c>
      <c r="L135" s="339">
        <f t="shared" ref="L135:L198" si="162">+J135+K135</f>
        <v>5861091.6500000004</v>
      </c>
      <c r="M135" s="340">
        <f t="shared" ref="M135:M198" si="163">IF(H135&gt;0,J135/H135,"")</f>
        <v>0.44826505830717123</v>
      </c>
      <c r="N135" s="340">
        <f t="shared" ref="N135:N198" si="164">IF(H135&gt;0,L135/H135,"")</f>
        <v>0.81689241451224248</v>
      </c>
      <c r="O135" s="42">
        <f t="shared" si="158"/>
        <v>34680</v>
      </c>
      <c r="P135" s="80">
        <f t="shared" si="158"/>
        <v>10327536.639999999</v>
      </c>
      <c r="Q135" s="80"/>
      <c r="R135" s="80">
        <f t="shared" si="158"/>
        <v>2927230.02</v>
      </c>
      <c r="S135" s="213">
        <f t="shared" ref="S135:S198" si="165">AS135</f>
        <v>3574033</v>
      </c>
      <c r="T135" s="339">
        <f t="shared" ref="T135:T198" si="166">+R135+S135</f>
        <v>6501263.0199999996</v>
      </c>
      <c r="U135" s="340">
        <f t="shared" ref="U135:U198" si="167">IF(P135&gt;0,R135/P135,"")</f>
        <v>0.28343932556602386</v>
      </c>
      <c r="V135" s="340">
        <f t="shared" ref="V135:V198" si="168">IF(P135&gt;0,T135/P135,"")</f>
        <v>0.62950762089961465</v>
      </c>
      <c r="W135" s="42">
        <f t="shared" si="159"/>
        <v>37432</v>
      </c>
      <c r="X135" s="80">
        <f t="shared" si="159"/>
        <v>15021367.57</v>
      </c>
      <c r="Y135" s="80"/>
      <c r="Z135" s="80">
        <f t="shared" si="159"/>
        <v>2941297.99</v>
      </c>
      <c r="AA135" s="213">
        <f t="shared" ref="AA135:AA198" si="169">AV135</f>
        <v>-225605</v>
      </c>
      <c r="AB135" s="339">
        <f t="shared" ref="AB135:AB198" si="170">+Z135+AA135</f>
        <v>2715692.99</v>
      </c>
      <c r="AC135" s="340">
        <f t="shared" ref="AC135:AC198" si="171">IF(X135&gt;0,Z135/X135,"")</f>
        <v>0.19580760382125448</v>
      </c>
      <c r="AD135" s="340">
        <f t="shared" ref="AD135:AD198" si="172">IF(X135&gt;0,AB135/X135,"")</f>
        <v>0.18078866503630869</v>
      </c>
      <c r="AE135" s="42">
        <f t="shared" si="160"/>
        <v>44992</v>
      </c>
      <c r="AF135" s="80">
        <f t="shared" si="160"/>
        <v>18936060.260000002</v>
      </c>
      <c r="AG135" s="80"/>
      <c r="AH135" s="80">
        <f t="shared" si="160"/>
        <v>3387075.19</v>
      </c>
      <c r="AI135" s="213">
        <f t="shared" ref="AI135:AI198" si="173">AY135</f>
        <v>-218346</v>
      </c>
      <c r="AJ135" s="339">
        <f t="shared" ref="AJ135:AJ198" si="174">+AH135+AI135</f>
        <v>3168729.19</v>
      </c>
      <c r="AK135" s="340">
        <f t="shared" ref="AK135:AK198" si="175">IF(AF135&gt;0,AH135/AF135,"")</f>
        <v>0.17886905425384403</v>
      </c>
      <c r="AL135" s="340">
        <f t="shared" ref="AL135:AL198" si="176">IF(AF135&gt;0,AJ135/AF135,"")</f>
        <v>0.16733835584023429</v>
      </c>
      <c r="AN135" s="213">
        <f>VLOOKUP($A135,SuppCY12!$A$5:$C$48,3,FALSE)</f>
        <v>2644851</v>
      </c>
      <c r="AO135" s="348"/>
      <c r="AP135" s="60">
        <f t="shared" si="144"/>
        <v>2644851</v>
      </c>
      <c r="AQ135" s="213">
        <f>VLOOKUP($A135,SuppCY13!$A$5:$C$55,3,FALSE)</f>
        <v>3574033</v>
      </c>
      <c r="AR135" s="348"/>
      <c r="AS135" s="60">
        <f t="shared" si="141"/>
        <v>3574033</v>
      </c>
      <c r="AT135" s="213">
        <f>VLOOKUP($A135,SuppCY14!$A$5:$C$105,3,FALSE)</f>
        <v>0</v>
      </c>
      <c r="AU135" s="60">
        <f>VLOOKUP($A135,'Cost SettleCY14'!$A$23:$E$253,5,FALSE)</f>
        <v>-225605</v>
      </c>
      <c r="AV135" s="60">
        <f t="shared" si="142"/>
        <v>-225605</v>
      </c>
      <c r="AW135" s="213">
        <f>VLOOKUP($A135,SuppCY15!$A$5:$C$107,3,FALSE)</f>
        <v>0</v>
      </c>
      <c r="AX135" s="60">
        <f>VLOOKUP($A135,'Cost SettleCY15'!$A$23:$E$253,5,FALSE)</f>
        <v>-218346</v>
      </c>
      <c r="AY135" s="60">
        <f t="shared" si="143"/>
        <v>-218346</v>
      </c>
    </row>
    <row r="136" spans="1:51" x14ac:dyDescent="0.25">
      <c r="A136" s="76">
        <v>73138</v>
      </c>
      <c r="B136" s="76" t="s">
        <v>120</v>
      </c>
      <c r="C136" s="76"/>
      <c r="D136" s="76"/>
      <c r="E136" s="77" t="s">
        <v>438</v>
      </c>
      <c r="F136" s="83" t="s">
        <v>44</v>
      </c>
      <c r="G136" s="42">
        <f t="shared" si="157"/>
        <v>44474</v>
      </c>
      <c r="H136" s="80">
        <f t="shared" si="157"/>
        <v>12716181.390000001</v>
      </c>
      <c r="I136" s="80"/>
      <c r="J136" s="80">
        <f t="shared" si="157"/>
        <v>7514336.2300000004</v>
      </c>
      <c r="K136" s="339">
        <f t="shared" si="161"/>
        <v>4961553</v>
      </c>
      <c r="L136" s="339">
        <f t="shared" si="162"/>
        <v>12475889.23</v>
      </c>
      <c r="M136" s="340">
        <f t="shared" si="163"/>
        <v>0.59092710299880369</v>
      </c>
      <c r="N136" s="340">
        <f t="shared" si="164"/>
        <v>0.9811034340710989</v>
      </c>
      <c r="O136" s="42">
        <f t="shared" si="158"/>
        <v>47136</v>
      </c>
      <c r="P136" s="80">
        <f t="shared" si="158"/>
        <v>18663789.100000001</v>
      </c>
      <c r="Q136" s="80"/>
      <c r="R136" s="80">
        <f t="shared" si="158"/>
        <v>8619549.4100000001</v>
      </c>
      <c r="S136" s="213">
        <f t="shared" si="165"/>
        <v>9348540.9000000004</v>
      </c>
      <c r="T136" s="339">
        <f t="shared" si="166"/>
        <v>17968090.310000002</v>
      </c>
      <c r="U136" s="340">
        <f t="shared" si="167"/>
        <v>0.46183276953124164</v>
      </c>
      <c r="V136" s="340">
        <f t="shared" si="168"/>
        <v>0.96272467577336696</v>
      </c>
      <c r="W136" s="42">
        <f t="shared" si="159"/>
        <v>53702</v>
      </c>
      <c r="X136" s="80">
        <f t="shared" si="159"/>
        <v>17697614.800000001</v>
      </c>
      <c r="Y136" s="80"/>
      <c r="Z136" s="80">
        <f t="shared" si="159"/>
        <v>8663052.0799999982</v>
      </c>
      <c r="AA136" s="213">
        <f t="shared" si="169"/>
        <v>10508527</v>
      </c>
      <c r="AB136" s="339">
        <f t="shared" si="170"/>
        <v>19171579.079999998</v>
      </c>
      <c r="AC136" s="340">
        <f t="shared" si="171"/>
        <v>0.48950393473362286</v>
      </c>
      <c r="AD136" s="340">
        <f t="shared" si="172"/>
        <v>1.083286041461361</v>
      </c>
      <c r="AE136" s="42">
        <f t="shared" si="160"/>
        <v>58897</v>
      </c>
      <c r="AF136" s="80">
        <f t="shared" si="160"/>
        <v>14894226.01</v>
      </c>
      <c r="AG136" s="80"/>
      <c r="AH136" s="80">
        <f t="shared" si="160"/>
        <v>6990670.04</v>
      </c>
      <c r="AI136" s="213">
        <f t="shared" si="173"/>
        <v>15678100</v>
      </c>
      <c r="AJ136" s="339">
        <f t="shared" si="174"/>
        <v>22668770.039999999</v>
      </c>
      <c r="AK136" s="340">
        <f t="shared" si="175"/>
        <v>0.4693543682838206</v>
      </c>
      <c r="AL136" s="340">
        <f t="shared" si="176"/>
        <v>1.5219837556365912</v>
      </c>
      <c r="AN136" s="213">
        <f>VLOOKUP($A136,SuppCY12!$A$5:$C$48,3,FALSE)</f>
        <v>4961553</v>
      </c>
      <c r="AO136" s="348"/>
      <c r="AP136" s="60">
        <f t="shared" si="144"/>
        <v>4961553</v>
      </c>
      <c r="AQ136" s="213">
        <f>VLOOKUP($A136,SuppCY13!$A$5:$C$55,3,FALSE)</f>
        <v>9348540.9000000004</v>
      </c>
      <c r="AR136" s="348"/>
      <c r="AS136" s="60">
        <f t="shared" si="141"/>
        <v>9348540.9000000004</v>
      </c>
      <c r="AT136" s="213">
        <f>VLOOKUP($A136,SuppCY14!$A$5:$C$105,3,FALSE)</f>
        <v>10963292</v>
      </c>
      <c r="AU136" s="60">
        <f>VLOOKUP($A136,'Cost SettleCY14'!$A$23:$E$253,5,FALSE)</f>
        <v>-454765</v>
      </c>
      <c r="AV136" s="60">
        <f t="shared" si="142"/>
        <v>10508527</v>
      </c>
      <c r="AW136" s="213">
        <f>VLOOKUP($A136,SuppCY15!$A$5:$C$107,3,FALSE)</f>
        <v>16213308</v>
      </c>
      <c r="AX136" s="60">
        <f>VLOOKUP($A136,'Cost SettleCY15'!$A$23:$E$253,5,FALSE)</f>
        <v>-535208</v>
      </c>
      <c r="AY136" s="60">
        <f t="shared" si="143"/>
        <v>15678100</v>
      </c>
    </row>
    <row r="137" spans="1:51" x14ac:dyDescent="0.25">
      <c r="A137" s="76">
        <v>76683</v>
      </c>
      <c r="B137" s="76" t="s">
        <v>121</v>
      </c>
      <c r="C137" s="76"/>
      <c r="D137" s="76"/>
      <c r="E137" s="77" t="s">
        <v>438</v>
      </c>
      <c r="F137" s="83" t="s">
        <v>44</v>
      </c>
      <c r="G137" s="42">
        <f t="shared" si="157"/>
        <v>30952</v>
      </c>
      <c r="H137" s="80">
        <f t="shared" si="157"/>
        <v>9146471.3100000005</v>
      </c>
      <c r="I137" s="80"/>
      <c r="J137" s="80">
        <f t="shared" si="157"/>
        <v>5149049.9400000004</v>
      </c>
      <c r="K137" s="339">
        <f t="shared" si="161"/>
        <v>679673</v>
      </c>
      <c r="L137" s="339">
        <f t="shared" si="162"/>
        <v>5828722.9400000004</v>
      </c>
      <c r="M137" s="340">
        <f t="shared" si="163"/>
        <v>0.56295480141838439</v>
      </c>
      <c r="N137" s="340">
        <f t="shared" si="164"/>
        <v>0.63726466114066893</v>
      </c>
      <c r="O137" s="42">
        <f t="shared" si="158"/>
        <v>37065</v>
      </c>
      <c r="P137" s="80">
        <f t="shared" si="158"/>
        <v>12713581.390000001</v>
      </c>
      <c r="Q137" s="80"/>
      <c r="R137" s="80">
        <f t="shared" si="158"/>
        <v>5628758.2199999997</v>
      </c>
      <c r="S137" s="213">
        <f t="shared" si="165"/>
        <v>3874047.55</v>
      </c>
      <c r="T137" s="339">
        <f t="shared" si="166"/>
        <v>9502805.7699999996</v>
      </c>
      <c r="U137" s="340">
        <f t="shared" si="167"/>
        <v>0.442735846598454</v>
      </c>
      <c r="V137" s="340">
        <f t="shared" si="168"/>
        <v>0.7474530959053387</v>
      </c>
      <c r="W137" s="42">
        <f t="shared" si="159"/>
        <v>41587</v>
      </c>
      <c r="X137" s="80">
        <f t="shared" si="159"/>
        <v>15167997.23</v>
      </c>
      <c r="Y137" s="80"/>
      <c r="Z137" s="80">
        <f t="shared" si="159"/>
        <v>5522972.5300000003</v>
      </c>
      <c r="AA137" s="213">
        <f t="shared" si="169"/>
        <v>9214452</v>
      </c>
      <c r="AB137" s="339">
        <f t="shared" si="170"/>
        <v>14737424.530000001</v>
      </c>
      <c r="AC137" s="340">
        <f t="shared" si="171"/>
        <v>0.36412009088954722</v>
      </c>
      <c r="AD137" s="340">
        <f t="shared" si="172"/>
        <v>0.97161308157754722</v>
      </c>
      <c r="AE137" s="42">
        <f t="shared" si="160"/>
        <v>50568</v>
      </c>
      <c r="AF137" s="80">
        <f t="shared" si="160"/>
        <v>16643610.120000001</v>
      </c>
      <c r="AG137" s="80"/>
      <c r="AH137" s="80">
        <f t="shared" si="160"/>
        <v>6240109.6799999997</v>
      </c>
      <c r="AI137" s="213">
        <f t="shared" si="173"/>
        <v>13404992</v>
      </c>
      <c r="AJ137" s="339">
        <f t="shared" si="174"/>
        <v>19645101.68</v>
      </c>
      <c r="AK137" s="340">
        <f t="shared" si="175"/>
        <v>0.37492524969096064</v>
      </c>
      <c r="AL137" s="340">
        <f t="shared" si="176"/>
        <v>1.1803389732371357</v>
      </c>
      <c r="AN137" s="213">
        <f>VLOOKUP($A137,SuppCY12!$A$5:$C$48,3,FALSE)</f>
        <v>679673</v>
      </c>
      <c r="AO137" s="348"/>
      <c r="AP137" s="60">
        <f t="shared" si="144"/>
        <v>679673</v>
      </c>
      <c r="AQ137" s="213">
        <f>VLOOKUP($A137,SuppCY13!$A$5:$C$55,3,FALSE)</f>
        <v>3874047.55</v>
      </c>
      <c r="AR137" s="348"/>
      <c r="AS137" s="60">
        <f t="shared" si="141"/>
        <v>3874047.55</v>
      </c>
      <c r="AT137" s="213">
        <f>VLOOKUP($A137,SuppCY14!$A$5:$C$105,3,FALSE)</f>
        <v>9328226</v>
      </c>
      <c r="AU137" s="60">
        <f>VLOOKUP($A137,'Cost SettleCY14'!$A$23:$E$253,5,FALSE)</f>
        <v>-113774</v>
      </c>
      <c r="AV137" s="60">
        <f t="shared" si="142"/>
        <v>9214452</v>
      </c>
      <c r="AW137" s="213">
        <f>VLOOKUP($A137,SuppCY15!$A$5:$C$107,3,FALSE)</f>
        <v>13480268</v>
      </c>
      <c r="AX137" s="60">
        <f>VLOOKUP($A137,'Cost SettleCY15'!$A$23:$E$253,5,FALSE)</f>
        <v>-75276</v>
      </c>
      <c r="AY137" s="60">
        <f t="shared" si="143"/>
        <v>13404992</v>
      </c>
    </row>
    <row r="138" spans="1:51" x14ac:dyDescent="0.25">
      <c r="A138" s="76">
        <v>72010</v>
      </c>
      <c r="B138" s="76" t="s">
        <v>122</v>
      </c>
      <c r="C138" s="76"/>
      <c r="D138" s="76"/>
      <c r="E138" s="77" t="s">
        <v>438</v>
      </c>
      <c r="F138" s="83" t="s">
        <v>44</v>
      </c>
      <c r="G138" s="42">
        <f t="shared" si="157"/>
        <v>118692</v>
      </c>
      <c r="H138" s="80">
        <f t="shared" si="157"/>
        <v>10547791.02</v>
      </c>
      <c r="I138" s="80"/>
      <c r="J138" s="80">
        <f t="shared" si="157"/>
        <v>7295331.4800000004</v>
      </c>
      <c r="K138" s="339">
        <f t="shared" si="161"/>
        <v>0</v>
      </c>
      <c r="L138" s="339">
        <f t="shared" si="162"/>
        <v>7295331.4800000004</v>
      </c>
      <c r="M138" s="340">
        <f t="shared" si="163"/>
        <v>0.69164543231536268</v>
      </c>
      <c r="N138" s="340">
        <f t="shared" si="164"/>
        <v>0.69164543231536268</v>
      </c>
      <c r="O138" s="42">
        <f t="shared" si="158"/>
        <v>52196</v>
      </c>
      <c r="P138" s="80">
        <f t="shared" si="158"/>
        <v>7943591.4500000011</v>
      </c>
      <c r="Q138" s="80"/>
      <c r="R138" s="80">
        <f t="shared" si="158"/>
        <v>3722824.1900000004</v>
      </c>
      <c r="S138" s="213">
        <f t="shared" si="165"/>
        <v>9779125</v>
      </c>
      <c r="T138" s="339">
        <f t="shared" si="166"/>
        <v>13501949.190000001</v>
      </c>
      <c r="U138" s="340">
        <f t="shared" si="167"/>
        <v>0.46865756042879064</v>
      </c>
      <c r="V138" s="340">
        <f t="shared" si="168"/>
        <v>1.6997285516238376</v>
      </c>
      <c r="W138" s="42">
        <f t="shared" si="159"/>
        <v>53042</v>
      </c>
      <c r="X138" s="80">
        <f t="shared" si="159"/>
        <v>8724183.5999999996</v>
      </c>
      <c r="Y138" s="80"/>
      <c r="Z138" s="80">
        <f t="shared" si="159"/>
        <v>3578808.57</v>
      </c>
      <c r="AA138" s="213">
        <f t="shared" si="169"/>
        <v>105919</v>
      </c>
      <c r="AB138" s="339">
        <f t="shared" si="170"/>
        <v>3684727.57</v>
      </c>
      <c r="AC138" s="340">
        <f t="shared" si="171"/>
        <v>0.41021701675329253</v>
      </c>
      <c r="AD138" s="340">
        <f t="shared" si="172"/>
        <v>0.42235786624206306</v>
      </c>
      <c r="AE138" s="42">
        <f t="shared" si="160"/>
        <v>51053</v>
      </c>
      <c r="AF138" s="80">
        <f t="shared" si="160"/>
        <v>7937215.3200000003</v>
      </c>
      <c r="AG138" s="80"/>
      <c r="AH138" s="80">
        <f t="shared" si="160"/>
        <v>3046185.13</v>
      </c>
      <c r="AI138" s="213">
        <f t="shared" si="173"/>
        <v>90152</v>
      </c>
      <c r="AJ138" s="339">
        <f t="shared" si="174"/>
        <v>3136337.13</v>
      </c>
      <c r="AK138" s="340">
        <f t="shared" si="175"/>
        <v>0.38378511948948862</v>
      </c>
      <c r="AL138" s="340">
        <f t="shared" si="176"/>
        <v>0.39514325913486742</v>
      </c>
      <c r="AN138" s="213" t="s">
        <v>31</v>
      </c>
      <c r="AO138" s="348"/>
      <c r="AP138" s="60">
        <f t="shared" si="144"/>
        <v>0</v>
      </c>
      <c r="AQ138" s="213">
        <f>VLOOKUP($A138,SuppCY13!$A$5:$C$55,3,FALSE)</f>
        <v>9779125</v>
      </c>
      <c r="AR138" s="348"/>
      <c r="AS138" s="60">
        <f t="shared" si="141"/>
        <v>9779125</v>
      </c>
      <c r="AT138" s="213">
        <f>VLOOKUP($A138,SuppCY14!$A$5:$C$105,3,FALSE)</f>
        <v>0</v>
      </c>
      <c r="AU138" s="60">
        <f>VLOOKUP($A138,'Cost SettleCY14'!$A$23:$E$253,5,FALSE)</f>
        <v>105919</v>
      </c>
      <c r="AV138" s="60">
        <f t="shared" si="142"/>
        <v>105919</v>
      </c>
      <c r="AW138" s="213">
        <f>VLOOKUP($A138,SuppCY15!$A$5:$C$107,3,FALSE)</f>
        <v>0</v>
      </c>
      <c r="AX138" s="60">
        <f>VLOOKUP($A138,'Cost SettleCY15'!$A$23:$E$253,5,FALSE)</f>
        <v>90152</v>
      </c>
      <c r="AY138" s="60">
        <f t="shared" si="143"/>
        <v>90152</v>
      </c>
    </row>
    <row r="139" spans="1:51" x14ac:dyDescent="0.25">
      <c r="A139" s="76">
        <v>76708</v>
      </c>
      <c r="B139" s="76" t="s">
        <v>123</v>
      </c>
      <c r="C139" s="76"/>
      <c r="D139" s="76"/>
      <c r="E139" s="77" t="s">
        <v>438</v>
      </c>
      <c r="F139" s="83" t="s">
        <v>44</v>
      </c>
      <c r="G139" s="42">
        <f t="shared" si="157"/>
        <v>60056</v>
      </c>
      <c r="H139" s="80">
        <f t="shared" si="157"/>
        <v>7568801.9199999999</v>
      </c>
      <c r="I139" s="80"/>
      <c r="J139" s="80">
        <f t="shared" si="157"/>
        <v>5038195.21</v>
      </c>
      <c r="K139" s="339">
        <f t="shared" si="161"/>
        <v>7530864</v>
      </c>
      <c r="L139" s="339">
        <f t="shared" si="162"/>
        <v>12569059.210000001</v>
      </c>
      <c r="M139" s="340">
        <f t="shared" si="163"/>
        <v>0.66565293467212316</v>
      </c>
      <c r="N139" s="340">
        <f t="shared" si="164"/>
        <v>1.6606405271073603</v>
      </c>
      <c r="O139" s="42">
        <f t="shared" si="158"/>
        <v>59790</v>
      </c>
      <c r="P139" s="80">
        <f t="shared" si="158"/>
        <v>8641295.209999999</v>
      </c>
      <c r="Q139" s="80"/>
      <c r="R139" s="80">
        <f t="shared" si="158"/>
        <v>5032987.3599999994</v>
      </c>
      <c r="S139" s="213">
        <f t="shared" si="165"/>
        <v>7804877</v>
      </c>
      <c r="T139" s="339">
        <f t="shared" si="166"/>
        <v>12837864.359999999</v>
      </c>
      <c r="U139" s="340">
        <f t="shared" si="167"/>
        <v>0.58243437328418735</v>
      </c>
      <c r="V139" s="340">
        <f t="shared" si="168"/>
        <v>1.4856412202124039</v>
      </c>
      <c r="W139" s="42">
        <f t="shared" si="159"/>
        <v>58831</v>
      </c>
      <c r="X139" s="80">
        <f t="shared" si="159"/>
        <v>9876270.5699999984</v>
      </c>
      <c r="Y139" s="80"/>
      <c r="Z139" s="80">
        <f t="shared" si="159"/>
        <v>4589113.96</v>
      </c>
      <c r="AA139" s="213">
        <f t="shared" si="169"/>
        <v>5340876</v>
      </c>
      <c r="AB139" s="339">
        <f t="shared" si="170"/>
        <v>9929989.9600000009</v>
      </c>
      <c r="AC139" s="340">
        <f t="shared" si="171"/>
        <v>0.46466061530754527</v>
      </c>
      <c r="AD139" s="340">
        <f t="shared" si="172"/>
        <v>1.0054392383865201</v>
      </c>
      <c r="AE139" s="42">
        <f t="shared" si="160"/>
        <v>71278</v>
      </c>
      <c r="AF139" s="80">
        <f t="shared" si="160"/>
        <v>10895449.149999999</v>
      </c>
      <c r="AG139" s="80"/>
      <c r="AH139" s="80">
        <f t="shared" si="160"/>
        <v>4369525.1099999994</v>
      </c>
      <c r="AI139" s="213">
        <f t="shared" si="173"/>
        <v>10570081</v>
      </c>
      <c r="AJ139" s="339">
        <f t="shared" si="174"/>
        <v>14939606.109999999</v>
      </c>
      <c r="AK139" s="340">
        <f t="shared" si="175"/>
        <v>0.40104130172550068</v>
      </c>
      <c r="AL139" s="340">
        <f t="shared" si="176"/>
        <v>1.3711785447596716</v>
      </c>
      <c r="AN139" s="213">
        <f>VLOOKUP($A139,SuppCY12!$A$5:$C$48,3,FALSE)</f>
        <v>7530864</v>
      </c>
      <c r="AO139" s="348"/>
      <c r="AP139" s="60">
        <f t="shared" si="144"/>
        <v>7530864</v>
      </c>
      <c r="AQ139" s="213">
        <f>VLOOKUP($A139,SuppCY13!$A$5:$C$55,3,FALSE)</f>
        <v>7804877</v>
      </c>
      <c r="AR139" s="348"/>
      <c r="AS139" s="60">
        <f t="shared" si="141"/>
        <v>7804877</v>
      </c>
      <c r="AT139" s="213">
        <f>VLOOKUP($A139,SuppCY14!$A$5:$C$105,3,FALSE)</f>
        <v>5506073</v>
      </c>
      <c r="AU139" s="60">
        <f>VLOOKUP($A139,'Cost SettleCY14'!$A$23:$E$253,5,FALSE)</f>
        <v>-165197</v>
      </c>
      <c r="AV139" s="60">
        <f t="shared" si="142"/>
        <v>5340876</v>
      </c>
      <c r="AW139" s="213">
        <f>VLOOKUP($A139,SuppCY15!$A$5:$C$107,3,FALSE)</f>
        <v>10578360</v>
      </c>
      <c r="AX139" s="60">
        <f>VLOOKUP($A139,'Cost SettleCY15'!$A$23:$E$253,5,FALSE)</f>
        <v>-8279</v>
      </c>
      <c r="AY139" s="60">
        <f t="shared" si="143"/>
        <v>10570081</v>
      </c>
    </row>
    <row r="140" spans="1:51" x14ac:dyDescent="0.25">
      <c r="A140" s="76">
        <v>72026</v>
      </c>
      <c r="B140" s="76" t="s">
        <v>124</v>
      </c>
      <c r="C140" s="76"/>
      <c r="D140" s="76"/>
      <c r="E140" s="77" t="s">
        <v>438</v>
      </c>
      <c r="F140" s="83" t="s">
        <v>44</v>
      </c>
      <c r="G140" s="42">
        <f t="shared" si="157"/>
        <v>168011</v>
      </c>
      <c r="H140" s="80">
        <f t="shared" si="157"/>
        <v>34173465.850000001</v>
      </c>
      <c r="I140" s="80"/>
      <c r="J140" s="80">
        <f t="shared" si="157"/>
        <v>20925025.960000001</v>
      </c>
      <c r="K140" s="339">
        <f t="shared" si="161"/>
        <v>109962</v>
      </c>
      <c r="L140" s="339">
        <f t="shared" si="162"/>
        <v>21034987.960000001</v>
      </c>
      <c r="M140" s="340">
        <f t="shared" si="163"/>
        <v>0.61231793262783729</v>
      </c>
      <c r="N140" s="340">
        <f t="shared" si="164"/>
        <v>0.61553569229209448</v>
      </c>
      <c r="O140" s="42">
        <f t="shared" si="158"/>
        <v>171679</v>
      </c>
      <c r="P140" s="80">
        <f t="shared" si="158"/>
        <v>38051405.359999999</v>
      </c>
      <c r="Q140" s="80"/>
      <c r="R140" s="80">
        <f t="shared" si="158"/>
        <v>19919263.98</v>
      </c>
      <c r="S140" s="213">
        <f t="shared" si="165"/>
        <v>279230.62</v>
      </c>
      <c r="T140" s="339">
        <f t="shared" si="166"/>
        <v>20198494.600000001</v>
      </c>
      <c r="U140" s="340">
        <f t="shared" si="167"/>
        <v>0.52348300388766511</v>
      </c>
      <c r="V140" s="340">
        <f t="shared" si="168"/>
        <v>0.53082125111817424</v>
      </c>
      <c r="W140" s="42">
        <f t="shared" si="159"/>
        <v>189906</v>
      </c>
      <c r="X140" s="80">
        <f t="shared" si="159"/>
        <v>38024994.300000004</v>
      </c>
      <c r="Y140" s="80"/>
      <c r="Z140" s="80">
        <f t="shared" si="159"/>
        <v>17246281.719999999</v>
      </c>
      <c r="AA140" s="213">
        <f t="shared" si="169"/>
        <v>-791294.29</v>
      </c>
      <c r="AB140" s="339">
        <f t="shared" si="170"/>
        <v>16454987.43</v>
      </c>
      <c r="AC140" s="340">
        <f t="shared" si="171"/>
        <v>0.45355119803397304</v>
      </c>
      <c r="AD140" s="340">
        <f t="shared" si="172"/>
        <v>0.43274135165353589</v>
      </c>
      <c r="AE140" s="42">
        <f t="shared" si="160"/>
        <v>203290</v>
      </c>
      <c r="AF140" s="80">
        <f t="shared" si="160"/>
        <v>36872001.550000004</v>
      </c>
      <c r="AG140" s="80"/>
      <c r="AH140" s="80">
        <f t="shared" si="160"/>
        <v>16651617.150000002</v>
      </c>
      <c r="AI140" s="213">
        <f t="shared" si="173"/>
        <v>-119069</v>
      </c>
      <c r="AJ140" s="339">
        <f t="shared" si="174"/>
        <v>16532548.150000002</v>
      </c>
      <c r="AK140" s="340">
        <f t="shared" si="175"/>
        <v>0.4516060004884655</v>
      </c>
      <c r="AL140" s="340">
        <f t="shared" si="176"/>
        <v>0.44837674807485467</v>
      </c>
      <c r="AN140" s="213">
        <f>VLOOKUP($A140,SuppCY12!$A$5:$C$48,3,FALSE)</f>
        <v>109962</v>
      </c>
      <c r="AO140" s="348"/>
      <c r="AP140" s="60">
        <f t="shared" si="144"/>
        <v>109962</v>
      </c>
      <c r="AQ140" s="213">
        <f>VLOOKUP($A140,SuppCY13!$A$5:$C$55,3,FALSE)</f>
        <v>279230.62</v>
      </c>
      <c r="AR140" s="348"/>
      <c r="AS140" s="60">
        <f t="shared" si="141"/>
        <v>279230.62</v>
      </c>
      <c r="AT140" s="213">
        <f>VLOOKUP($A140,SuppCY14!$A$5:$C$105,3,FALSE)</f>
        <v>363427.71</v>
      </c>
      <c r="AU140" s="60">
        <f>VLOOKUP($A140,'Cost SettleCY14'!$A$23:$E$253,5,FALSE)</f>
        <v>-1154722</v>
      </c>
      <c r="AV140" s="60">
        <f t="shared" si="142"/>
        <v>-791294.29</v>
      </c>
      <c r="AW140" s="213">
        <f>VLOOKUP($A140,SuppCY15!$A$5:$C$107,3,FALSE)</f>
        <v>70083</v>
      </c>
      <c r="AX140" s="60">
        <f>VLOOKUP($A140,'Cost SettleCY15'!$A$23:$E$253,5,FALSE)</f>
        <v>-189152</v>
      </c>
      <c r="AY140" s="60">
        <f t="shared" si="143"/>
        <v>-119069</v>
      </c>
    </row>
    <row r="141" spans="1:51" x14ac:dyDescent="0.25">
      <c r="A141" s="76">
        <v>76562</v>
      </c>
      <c r="B141" s="76" t="s">
        <v>125</v>
      </c>
      <c r="C141" s="76"/>
      <c r="D141" s="76"/>
      <c r="E141" s="77" t="s">
        <v>438</v>
      </c>
      <c r="F141" s="83" t="s">
        <v>44</v>
      </c>
      <c r="G141" s="42">
        <f t="shared" si="157"/>
        <v>51490</v>
      </c>
      <c r="H141" s="80">
        <f t="shared" si="157"/>
        <v>7439150.1099999994</v>
      </c>
      <c r="I141" s="80"/>
      <c r="J141" s="80">
        <f t="shared" si="157"/>
        <v>4963728.3</v>
      </c>
      <c r="K141" s="339">
        <f t="shared" si="161"/>
        <v>1383851</v>
      </c>
      <c r="L141" s="339">
        <f t="shared" si="162"/>
        <v>6347579.2999999998</v>
      </c>
      <c r="M141" s="340">
        <f t="shared" si="163"/>
        <v>0.66724400322659982</v>
      </c>
      <c r="N141" s="340">
        <f t="shared" si="164"/>
        <v>0.85326673156753929</v>
      </c>
      <c r="O141" s="42">
        <f t="shared" si="158"/>
        <v>63033</v>
      </c>
      <c r="P141" s="80">
        <f t="shared" si="158"/>
        <v>9927215.3399999999</v>
      </c>
      <c r="Q141" s="80"/>
      <c r="R141" s="80">
        <f t="shared" si="158"/>
        <v>5767173.1400000006</v>
      </c>
      <c r="S141" s="213">
        <f t="shared" si="165"/>
        <v>11937198</v>
      </c>
      <c r="T141" s="339">
        <f t="shared" si="166"/>
        <v>17704371.140000001</v>
      </c>
      <c r="U141" s="340">
        <f t="shared" si="167"/>
        <v>0.58094570758047048</v>
      </c>
      <c r="V141" s="340">
        <f t="shared" si="168"/>
        <v>1.7834176587933268</v>
      </c>
      <c r="W141" s="42">
        <f t="shared" si="159"/>
        <v>62277</v>
      </c>
      <c r="X141" s="80">
        <f t="shared" si="159"/>
        <v>9594508.7100000009</v>
      </c>
      <c r="Y141" s="80"/>
      <c r="Z141" s="80">
        <f t="shared" si="159"/>
        <v>4600646.3</v>
      </c>
      <c r="AA141" s="213">
        <f t="shared" si="169"/>
        <v>73575</v>
      </c>
      <c r="AB141" s="339">
        <f t="shared" si="170"/>
        <v>4674221.3</v>
      </c>
      <c r="AC141" s="340">
        <f t="shared" si="171"/>
        <v>0.47950827281077107</v>
      </c>
      <c r="AD141" s="340">
        <f t="shared" si="172"/>
        <v>0.48717672173544774</v>
      </c>
      <c r="AE141" s="42">
        <f t="shared" si="160"/>
        <v>68509</v>
      </c>
      <c r="AF141" s="80">
        <f t="shared" si="160"/>
        <v>9258356.2699999996</v>
      </c>
      <c r="AG141" s="80"/>
      <c r="AH141" s="80">
        <f t="shared" si="160"/>
        <v>4756007.49</v>
      </c>
      <c r="AI141" s="213">
        <f t="shared" si="173"/>
        <v>-14679</v>
      </c>
      <c r="AJ141" s="339">
        <f t="shared" si="174"/>
        <v>4741328.49</v>
      </c>
      <c r="AK141" s="340">
        <f t="shared" si="175"/>
        <v>0.51369890629624693</v>
      </c>
      <c r="AL141" s="340">
        <f t="shared" si="176"/>
        <v>0.51211341967508883</v>
      </c>
      <c r="AN141" s="213">
        <f>VLOOKUP($A141,SuppCY12!$A$5:$C$48,3,FALSE)</f>
        <v>1383851</v>
      </c>
      <c r="AO141" s="348"/>
      <c r="AP141" s="60">
        <f t="shared" si="144"/>
        <v>1383851</v>
      </c>
      <c r="AQ141" s="213">
        <f>VLOOKUP($A141,SuppCY13!$A$5:$C$55,3,FALSE)</f>
        <v>11937198</v>
      </c>
      <c r="AR141" s="348"/>
      <c r="AS141" s="60">
        <f t="shared" ref="AS141:AS203" si="177">SUM(AQ141:AR141)</f>
        <v>11937198</v>
      </c>
      <c r="AT141" s="213">
        <f>VLOOKUP($A141,SuppCY14!$A$5:$C$105,3,FALSE)</f>
        <v>0</v>
      </c>
      <c r="AU141" s="60">
        <f>VLOOKUP($A141,'Cost SettleCY14'!$A$23:$E$253,5,FALSE)</f>
        <v>73575</v>
      </c>
      <c r="AV141" s="60">
        <f t="shared" ref="AV141:AV203" si="178">SUM(AT141:AU141)</f>
        <v>73575</v>
      </c>
      <c r="AW141" s="213">
        <f>VLOOKUP($A141,SuppCY15!$A$5:$C$107,3,FALSE)</f>
        <v>0</v>
      </c>
      <c r="AX141" s="60">
        <f>VLOOKUP($A141,'Cost SettleCY15'!$A$23:$E$253,5,FALSE)</f>
        <v>-14679</v>
      </c>
      <c r="AY141" s="60">
        <f t="shared" ref="AY141:AY203" si="179">SUM(AW141:AX141)</f>
        <v>-14679</v>
      </c>
    </row>
    <row r="142" spans="1:51" x14ac:dyDescent="0.25">
      <c r="A142" s="76">
        <v>74461</v>
      </c>
      <c r="B142" s="76" t="s">
        <v>65</v>
      </c>
      <c r="C142" s="76"/>
      <c r="D142" s="76"/>
      <c r="E142" s="77" t="s">
        <v>438</v>
      </c>
      <c r="F142" s="83" t="s">
        <v>44</v>
      </c>
      <c r="G142" s="42">
        <f t="shared" si="157"/>
        <v>32566</v>
      </c>
      <c r="H142" s="80">
        <f t="shared" si="157"/>
        <v>7426759.7000000002</v>
      </c>
      <c r="I142" s="80"/>
      <c r="J142" s="80">
        <f t="shared" si="157"/>
        <v>3716356.55</v>
      </c>
      <c r="K142" s="339">
        <f t="shared" si="161"/>
        <v>3630233</v>
      </c>
      <c r="L142" s="339">
        <f t="shared" si="162"/>
        <v>7346589.5499999998</v>
      </c>
      <c r="M142" s="340">
        <f t="shared" si="163"/>
        <v>0.50040080736690584</v>
      </c>
      <c r="N142" s="340">
        <f t="shared" si="164"/>
        <v>0.98920523172440866</v>
      </c>
      <c r="O142" s="42">
        <f t="shared" si="158"/>
        <v>40008</v>
      </c>
      <c r="P142" s="80">
        <f t="shared" si="158"/>
        <v>10643965.629999999</v>
      </c>
      <c r="Q142" s="80"/>
      <c r="R142" s="80">
        <f t="shared" si="158"/>
        <v>5116657.97</v>
      </c>
      <c r="S142" s="213">
        <f t="shared" si="165"/>
        <v>12068657</v>
      </c>
      <c r="T142" s="339">
        <f t="shared" si="166"/>
        <v>17185314.969999999</v>
      </c>
      <c r="U142" s="340">
        <f t="shared" si="167"/>
        <v>0.48070974182580106</v>
      </c>
      <c r="V142" s="340">
        <f t="shared" si="168"/>
        <v>1.6145594196173669</v>
      </c>
      <c r="W142" s="42">
        <f t="shared" si="159"/>
        <v>41902</v>
      </c>
      <c r="X142" s="80">
        <f t="shared" si="159"/>
        <v>11303686.08</v>
      </c>
      <c r="Y142" s="80"/>
      <c r="Z142" s="80">
        <f t="shared" si="159"/>
        <v>3610771.2199999997</v>
      </c>
      <c r="AA142" s="213">
        <f t="shared" si="169"/>
        <v>15314266.310000002</v>
      </c>
      <c r="AB142" s="339">
        <f t="shared" si="170"/>
        <v>18925037.530000001</v>
      </c>
      <c r="AC142" s="340">
        <f t="shared" si="171"/>
        <v>0.31943307647128144</v>
      </c>
      <c r="AD142" s="340">
        <f t="shared" si="172"/>
        <v>1.6742359435728422</v>
      </c>
      <c r="AE142" s="42">
        <f t="shared" si="160"/>
        <v>45639</v>
      </c>
      <c r="AF142" s="80">
        <f t="shared" si="160"/>
        <v>12710342.27</v>
      </c>
      <c r="AG142" s="80"/>
      <c r="AH142" s="80">
        <f t="shared" si="160"/>
        <v>3292175</v>
      </c>
      <c r="AI142" s="213">
        <f t="shared" si="173"/>
        <v>13357857.42</v>
      </c>
      <c r="AJ142" s="339">
        <f t="shared" si="174"/>
        <v>16650032.42</v>
      </c>
      <c r="AK142" s="340">
        <f t="shared" si="175"/>
        <v>0.25901544821263101</v>
      </c>
      <c r="AL142" s="340">
        <f t="shared" si="176"/>
        <v>1.3099594067815767</v>
      </c>
      <c r="AN142" s="213">
        <f>VLOOKUP($A142,SuppCY12!$A$5:$C$48,3,FALSE)</f>
        <v>3630233</v>
      </c>
      <c r="AO142" s="348"/>
      <c r="AP142" s="60">
        <f t="shared" si="144"/>
        <v>3630233</v>
      </c>
      <c r="AQ142" s="213">
        <f>VLOOKUP($A142,SuppCY13!$A$5:$C$55,3,FALSE)</f>
        <v>12068657</v>
      </c>
      <c r="AR142" s="348"/>
      <c r="AS142" s="60">
        <f t="shared" si="177"/>
        <v>12068657</v>
      </c>
      <c r="AT142" s="213">
        <f>VLOOKUP($A142,SuppCY14!$A$5:$C$105,3,FALSE)</f>
        <v>15599420.310000002</v>
      </c>
      <c r="AU142" s="60">
        <f>VLOOKUP($A142,'Cost SettleCY14'!$A$23:$E$253,5,FALSE)</f>
        <v>-285154</v>
      </c>
      <c r="AV142" s="60">
        <f t="shared" si="178"/>
        <v>15314266.310000002</v>
      </c>
      <c r="AW142" s="213">
        <f>VLOOKUP($A142,SuppCY15!$A$5:$C$107,3,FALSE)</f>
        <v>13377780.42</v>
      </c>
      <c r="AX142" s="60">
        <f>VLOOKUP($A142,'Cost SettleCY15'!$A$23:$E$253,5,FALSE)</f>
        <v>-19923</v>
      </c>
      <c r="AY142" s="60">
        <f t="shared" si="179"/>
        <v>13357857.42</v>
      </c>
    </row>
    <row r="143" spans="1:51" x14ac:dyDescent="0.25">
      <c r="A143" s="76">
        <v>70079</v>
      </c>
      <c r="B143" s="76" t="s">
        <v>126</v>
      </c>
      <c r="C143" s="76"/>
      <c r="D143" s="76"/>
      <c r="E143" s="77" t="s">
        <v>438</v>
      </c>
      <c r="F143" s="83" t="s">
        <v>44</v>
      </c>
      <c r="G143" s="42">
        <f t="shared" si="157"/>
        <v>86421</v>
      </c>
      <c r="H143" s="80">
        <f t="shared" si="157"/>
        <v>16978882.030000001</v>
      </c>
      <c r="I143" s="80"/>
      <c r="J143" s="80">
        <f t="shared" si="157"/>
        <v>7224908.7899999991</v>
      </c>
      <c r="K143" s="339">
        <f t="shared" si="161"/>
        <v>1932068</v>
      </c>
      <c r="L143" s="339">
        <f t="shared" si="162"/>
        <v>9156976.7899999991</v>
      </c>
      <c r="M143" s="340">
        <f t="shared" si="163"/>
        <v>0.4255232339346196</v>
      </c>
      <c r="N143" s="340">
        <f t="shared" si="164"/>
        <v>0.53931564951217215</v>
      </c>
      <c r="O143" s="42">
        <f t="shared" si="158"/>
        <v>117419</v>
      </c>
      <c r="P143" s="80">
        <f t="shared" si="158"/>
        <v>20171622.709999997</v>
      </c>
      <c r="Q143" s="80"/>
      <c r="R143" s="80">
        <f t="shared" si="158"/>
        <v>8047868.79</v>
      </c>
      <c r="S143" s="213">
        <f t="shared" si="165"/>
        <v>16555055.789999999</v>
      </c>
      <c r="T143" s="339">
        <f t="shared" si="166"/>
        <v>24602924.579999998</v>
      </c>
      <c r="U143" s="340">
        <f t="shared" si="167"/>
        <v>0.39896982536810499</v>
      </c>
      <c r="V143" s="340">
        <f t="shared" si="168"/>
        <v>1.2196799897413906</v>
      </c>
      <c r="W143" s="42">
        <f t="shared" si="159"/>
        <v>148814</v>
      </c>
      <c r="X143" s="80">
        <f t="shared" si="159"/>
        <v>24068940.869999997</v>
      </c>
      <c r="Y143" s="80"/>
      <c r="Z143" s="80">
        <f t="shared" si="159"/>
        <v>7398424.2400000002</v>
      </c>
      <c r="AA143" s="213">
        <f t="shared" si="169"/>
        <v>31723510.710000005</v>
      </c>
      <c r="AB143" s="339">
        <f t="shared" si="170"/>
        <v>39121934.950000003</v>
      </c>
      <c r="AC143" s="340">
        <f t="shared" si="171"/>
        <v>0.3073847029647051</v>
      </c>
      <c r="AD143" s="340">
        <f t="shared" si="172"/>
        <v>1.6254115692627902</v>
      </c>
      <c r="AE143" s="42">
        <f t="shared" si="160"/>
        <v>194504</v>
      </c>
      <c r="AF143" s="80">
        <f t="shared" si="160"/>
        <v>30135394.939999998</v>
      </c>
      <c r="AG143" s="80"/>
      <c r="AH143" s="80">
        <f t="shared" si="160"/>
        <v>9838005.4800000004</v>
      </c>
      <c r="AI143" s="213">
        <f t="shared" si="173"/>
        <v>28669912.399999999</v>
      </c>
      <c r="AJ143" s="339">
        <f t="shared" si="174"/>
        <v>38507917.879999995</v>
      </c>
      <c r="AK143" s="340">
        <f t="shared" si="175"/>
        <v>0.32646014759679143</v>
      </c>
      <c r="AL143" s="340">
        <f t="shared" si="176"/>
        <v>1.2778302045375483</v>
      </c>
      <c r="AN143" s="213">
        <f>VLOOKUP($A143,SuppCY12!$A$5:$C$48,3,FALSE)</f>
        <v>1932068</v>
      </c>
      <c r="AO143" s="348"/>
      <c r="AP143" s="60">
        <f t="shared" si="144"/>
        <v>1932068</v>
      </c>
      <c r="AQ143" s="213">
        <f>VLOOKUP($A143,SuppCY13!$A$5:$C$55,3,FALSE)</f>
        <v>16555055.789999999</v>
      </c>
      <c r="AR143" s="348"/>
      <c r="AS143" s="60">
        <f t="shared" si="177"/>
        <v>16555055.789999999</v>
      </c>
      <c r="AT143" s="213">
        <f>VLOOKUP($A143,SuppCY14!$A$5:$C$105,3,FALSE)</f>
        <v>31969263.710000005</v>
      </c>
      <c r="AU143" s="60">
        <f>VLOOKUP($A143,'Cost SettleCY14'!$A$23:$E$253,5,FALSE)</f>
        <v>-245753</v>
      </c>
      <c r="AV143" s="60">
        <f t="shared" si="178"/>
        <v>31723510.710000005</v>
      </c>
      <c r="AW143" s="213">
        <f>VLOOKUP($A143,SuppCY15!$A$5:$C$107,3,FALSE)</f>
        <v>28700975.399999999</v>
      </c>
      <c r="AX143" s="60">
        <f>VLOOKUP($A143,'Cost SettleCY15'!$A$23:$E$253,5,FALSE)</f>
        <v>-31063</v>
      </c>
      <c r="AY143" s="60">
        <f t="shared" si="179"/>
        <v>28669912.399999999</v>
      </c>
    </row>
    <row r="144" spans="1:51" x14ac:dyDescent="0.25">
      <c r="A144" s="76">
        <v>72015</v>
      </c>
      <c r="B144" s="76" t="s">
        <v>127</v>
      </c>
      <c r="C144" s="76"/>
      <c r="D144" s="76"/>
      <c r="E144" s="77" t="s">
        <v>438</v>
      </c>
      <c r="F144" s="83" t="s">
        <v>44</v>
      </c>
      <c r="G144" s="42">
        <f t="shared" si="157"/>
        <v>134405</v>
      </c>
      <c r="H144" s="80">
        <f t="shared" si="157"/>
        <v>19344250.039999999</v>
      </c>
      <c r="I144" s="80"/>
      <c r="J144" s="80">
        <f t="shared" si="157"/>
        <v>9859547.3399999999</v>
      </c>
      <c r="K144" s="339">
        <f t="shared" si="161"/>
        <v>0</v>
      </c>
      <c r="L144" s="339">
        <f t="shared" si="162"/>
        <v>9859547.3399999999</v>
      </c>
      <c r="M144" s="340">
        <f t="shared" si="163"/>
        <v>0.50968878708724552</v>
      </c>
      <c r="N144" s="340">
        <f t="shared" si="164"/>
        <v>0.50968878708724552</v>
      </c>
      <c r="O144" s="42">
        <f t="shared" si="158"/>
        <v>145515</v>
      </c>
      <c r="P144" s="80">
        <f t="shared" si="158"/>
        <v>23445837.109999996</v>
      </c>
      <c r="Q144" s="80"/>
      <c r="R144" s="80">
        <f t="shared" si="158"/>
        <v>10289982.810000001</v>
      </c>
      <c r="S144" s="213">
        <f t="shared" si="165"/>
        <v>0</v>
      </c>
      <c r="T144" s="339">
        <f t="shared" si="166"/>
        <v>10289982.810000001</v>
      </c>
      <c r="U144" s="340">
        <f t="shared" si="167"/>
        <v>0.43888314849765681</v>
      </c>
      <c r="V144" s="340">
        <f t="shared" si="168"/>
        <v>0.43888314849765681</v>
      </c>
      <c r="W144" s="42">
        <f t="shared" si="159"/>
        <v>158852</v>
      </c>
      <c r="X144" s="80">
        <f t="shared" si="159"/>
        <v>24685483.800000001</v>
      </c>
      <c r="Y144" s="80"/>
      <c r="Z144" s="80">
        <f t="shared" si="159"/>
        <v>8611435.8200000003</v>
      </c>
      <c r="AA144" s="213">
        <f t="shared" si="169"/>
        <v>-110326</v>
      </c>
      <c r="AB144" s="339">
        <f t="shared" si="170"/>
        <v>8501109.8200000003</v>
      </c>
      <c r="AC144" s="340">
        <f t="shared" si="171"/>
        <v>0.34884614333546099</v>
      </c>
      <c r="AD144" s="340">
        <f t="shared" si="172"/>
        <v>0.34437687706975384</v>
      </c>
      <c r="AE144" s="42">
        <f t="shared" si="160"/>
        <v>165537</v>
      </c>
      <c r="AF144" s="80">
        <f t="shared" si="160"/>
        <v>22123045.119999997</v>
      </c>
      <c r="AG144" s="80"/>
      <c r="AH144" s="80">
        <f t="shared" si="160"/>
        <v>7848297.2000000011</v>
      </c>
      <c r="AI144" s="213">
        <f t="shared" si="173"/>
        <v>-85334</v>
      </c>
      <c r="AJ144" s="339">
        <f t="shared" si="174"/>
        <v>7762963.2000000011</v>
      </c>
      <c r="AK144" s="340">
        <f t="shared" si="175"/>
        <v>0.35475664210913121</v>
      </c>
      <c r="AL144" s="340">
        <f t="shared" si="176"/>
        <v>0.35089939734300024</v>
      </c>
      <c r="AN144" s="213" t="s">
        <v>31</v>
      </c>
      <c r="AO144" s="348"/>
      <c r="AP144" s="60">
        <f t="shared" si="144"/>
        <v>0</v>
      </c>
      <c r="AQ144" s="213" t="s">
        <v>31</v>
      </c>
      <c r="AR144" s="348"/>
      <c r="AS144" s="60">
        <f t="shared" si="177"/>
        <v>0</v>
      </c>
      <c r="AT144" s="213" t="s">
        <v>31</v>
      </c>
      <c r="AU144" s="60">
        <f>VLOOKUP($A144,'Cost SettleCY14'!$A$23:$E$253,5,FALSE)</f>
        <v>-110326</v>
      </c>
      <c r="AV144" s="60">
        <f t="shared" si="178"/>
        <v>-110326</v>
      </c>
      <c r="AW144" s="213" t="s">
        <v>31</v>
      </c>
      <c r="AX144" s="60">
        <f>VLOOKUP($A144,'Cost SettleCY15'!$A$23:$E$253,5,FALSE)</f>
        <v>-85334</v>
      </c>
      <c r="AY144" s="60">
        <f t="shared" si="179"/>
        <v>-85334</v>
      </c>
    </row>
    <row r="145" spans="1:51" x14ac:dyDescent="0.25">
      <c r="A145" s="76">
        <v>72044</v>
      </c>
      <c r="B145" s="76" t="s">
        <v>128</v>
      </c>
      <c r="C145" s="76"/>
      <c r="D145" s="76"/>
      <c r="E145" s="77" t="s">
        <v>438</v>
      </c>
      <c r="F145" s="83" t="s">
        <v>44</v>
      </c>
      <c r="G145" s="42">
        <f t="shared" si="157"/>
        <v>42321</v>
      </c>
      <c r="H145" s="80">
        <f t="shared" si="157"/>
        <v>17278131.760000002</v>
      </c>
      <c r="I145" s="80"/>
      <c r="J145" s="80">
        <f t="shared" si="157"/>
        <v>7219337.5500000007</v>
      </c>
      <c r="K145" s="339">
        <f t="shared" si="161"/>
        <v>0</v>
      </c>
      <c r="L145" s="339">
        <f t="shared" si="162"/>
        <v>7219337.5500000007</v>
      </c>
      <c r="M145" s="340">
        <f t="shared" si="163"/>
        <v>0.4178309119457716</v>
      </c>
      <c r="N145" s="340">
        <f t="shared" si="164"/>
        <v>0.4178309119457716</v>
      </c>
      <c r="O145" s="42">
        <f t="shared" si="158"/>
        <v>35066</v>
      </c>
      <c r="P145" s="80">
        <f t="shared" si="158"/>
        <v>20029782.349999998</v>
      </c>
      <c r="Q145" s="80"/>
      <c r="R145" s="80">
        <f t="shared" si="158"/>
        <v>7358453.6399999997</v>
      </c>
      <c r="S145" s="213">
        <f t="shared" si="165"/>
        <v>7565794</v>
      </c>
      <c r="T145" s="339">
        <f t="shared" si="166"/>
        <v>14924247.640000001</v>
      </c>
      <c r="U145" s="340">
        <f t="shared" si="167"/>
        <v>0.36737561654033651</v>
      </c>
      <c r="V145" s="340">
        <f t="shared" si="168"/>
        <v>0.74510283632712571</v>
      </c>
      <c r="W145" s="42">
        <f t="shared" si="159"/>
        <v>43213</v>
      </c>
      <c r="X145" s="80">
        <f t="shared" si="159"/>
        <v>26810582.640000001</v>
      </c>
      <c r="Y145" s="80"/>
      <c r="Z145" s="80">
        <f t="shared" si="159"/>
        <v>9194017.5899999999</v>
      </c>
      <c r="AA145" s="213">
        <f t="shared" si="169"/>
        <v>6222411</v>
      </c>
      <c r="AB145" s="339">
        <f t="shared" si="170"/>
        <v>15416428.59</v>
      </c>
      <c r="AC145" s="340">
        <f t="shared" si="171"/>
        <v>0.34292494547593316</v>
      </c>
      <c r="AD145" s="340">
        <f t="shared" si="172"/>
        <v>0.57501281479051058</v>
      </c>
      <c r="AE145" s="42">
        <f t="shared" si="160"/>
        <v>41285</v>
      </c>
      <c r="AF145" s="80">
        <f t="shared" si="160"/>
        <v>20909953.579999998</v>
      </c>
      <c r="AG145" s="80"/>
      <c r="AH145" s="80">
        <f t="shared" si="160"/>
        <v>8135326.459999999</v>
      </c>
      <c r="AI145" s="213">
        <f t="shared" si="173"/>
        <v>-278702</v>
      </c>
      <c r="AJ145" s="339">
        <f t="shared" si="174"/>
        <v>7856624.459999999</v>
      </c>
      <c r="AK145" s="340">
        <f t="shared" si="175"/>
        <v>0.38906477859335353</v>
      </c>
      <c r="AL145" s="340">
        <f t="shared" si="176"/>
        <v>0.37573610242323646</v>
      </c>
      <c r="AN145" s="213" t="s">
        <v>31</v>
      </c>
      <c r="AO145" s="348"/>
      <c r="AP145" s="60">
        <f t="shared" si="144"/>
        <v>0</v>
      </c>
      <c r="AQ145" s="213">
        <f>VLOOKUP($A145,SuppCY13!$A$5:$C$55,3,FALSE)</f>
        <v>7565794</v>
      </c>
      <c r="AR145" s="348"/>
      <c r="AS145" s="60">
        <f t="shared" si="177"/>
        <v>7565794</v>
      </c>
      <c r="AT145" s="213">
        <f>VLOOKUP($A145,SuppCY14!$A$5:$C$105,3,FALSE)</f>
        <v>7014640</v>
      </c>
      <c r="AU145" s="60">
        <f>VLOOKUP($A145,'Cost SettleCY14'!$A$23:$E$253,5,FALSE)</f>
        <v>-792229</v>
      </c>
      <c r="AV145" s="60">
        <f t="shared" si="178"/>
        <v>6222411</v>
      </c>
      <c r="AW145" s="213">
        <f>VLOOKUP($A145,SuppCY15!$A$5:$C$107,3,FALSE)</f>
        <v>0</v>
      </c>
      <c r="AX145" s="60">
        <f>VLOOKUP($A145,'Cost SettleCY15'!$A$23:$E$253,5,FALSE)</f>
        <v>-278702</v>
      </c>
      <c r="AY145" s="60">
        <f t="shared" si="179"/>
        <v>-278702</v>
      </c>
    </row>
    <row r="146" spans="1:51" x14ac:dyDescent="0.25">
      <c r="A146" s="76">
        <v>76606</v>
      </c>
      <c r="B146" s="76" t="s">
        <v>129</v>
      </c>
      <c r="C146" s="76"/>
      <c r="D146" s="76"/>
      <c r="E146" s="77" t="s">
        <v>438</v>
      </c>
      <c r="F146" s="83" t="s">
        <v>44</v>
      </c>
      <c r="G146" s="42">
        <f t="shared" si="157"/>
        <v>28184</v>
      </c>
      <c r="H146" s="80">
        <f t="shared" si="157"/>
        <v>3610566.36</v>
      </c>
      <c r="I146" s="80"/>
      <c r="J146" s="80">
        <f t="shared" si="157"/>
        <v>2508300.21</v>
      </c>
      <c r="K146" s="339">
        <f t="shared" si="161"/>
        <v>248282</v>
      </c>
      <c r="L146" s="339">
        <f t="shared" si="162"/>
        <v>2756582.21</v>
      </c>
      <c r="M146" s="340">
        <f t="shared" si="163"/>
        <v>0.69471101204188923</v>
      </c>
      <c r="N146" s="340">
        <f t="shared" si="164"/>
        <v>0.76347640097106539</v>
      </c>
      <c r="O146" s="42">
        <f t="shared" si="158"/>
        <v>21226</v>
      </c>
      <c r="P146" s="80">
        <f t="shared" si="158"/>
        <v>2660201.5</v>
      </c>
      <c r="Q146" s="80"/>
      <c r="R146" s="80">
        <f t="shared" si="158"/>
        <v>1541942.4</v>
      </c>
      <c r="S146" s="213">
        <f t="shared" si="165"/>
        <v>2086255</v>
      </c>
      <c r="T146" s="339">
        <f t="shared" si="166"/>
        <v>3628197.4</v>
      </c>
      <c r="U146" s="340">
        <f t="shared" si="167"/>
        <v>0.57963368564373785</v>
      </c>
      <c r="V146" s="340">
        <f t="shared" si="168"/>
        <v>1.3638806684380864</v>
      </c>
      <c r="W146" s="42">
        <f t="shared" si="159"/>
        <v>19078</v>
      </c>
      <c r="X146" s="80">
        <f t="shared" si="159"/>
        <v>2068362.0899999999</v>
      </c>
      <c r="Y146" s="80"/>
      <c r="Z146" s="80">
        <f t="shared" si="159"/>
        <v>1264287.25</v>
      </c>
      <c r="AA146" s="213">
        <f t="shared" si="169"/>
        <v>1704670</v>
      </c>
      <c r="AB146" s="339">
        <f t="shared" si="170"/>
        <v>2968957.25</v>
      </c>
      <c r="AC146" s="340">
        <f t="shared" si="171"/>
        <v>0.61125044599903688</v>
      </c>
      <c r="AD146" s="340">
        <f t="shared" si="172"/>
        <v>1.4354146521801703</v>
      </c>
      <c r="AE146" s="42">
        <f t="shared" si="160"/>
        <v>15325</v>
      </c>
      <c r="AF146" s="80">
        <f t="shared" si="160"/>
        <v>1845265.37</v>
      </c>
      <c r="AG146" s="80"/>
      <c r="AH146" s="80">
        <f t="shared" si="160"/>
        <v>1098196.8700000001</v>
      </c>
      <c r="AI146" s="213">
        <f t="shared" si="173"/>
        <v>1645108</v>
      </c>
      <c r="AJ146" s="339">
        <f t="shared" si="174"/>
        <v>2743304.87</v>
      </c>
      <c r="AK146" s="340">
        <f t="shared" si="175"/>
        <v>0.59514305522354216</v>
      </c>
      <c r="AL146" s="340">
        <f t="shared" si="176"/>
        <v>1.4866722773863144</v>
      </c>
      <c r="AN146" s="213">
        <f>VLOOKUP($A146,SuppCY12!$A$5:$C$48,3,FALSE)</f>
        <v>248282</v>
      </c>
      <c r="AO146" s="348"/>
      <c r="AP146" s="60">
        <f t="shared" si="144"/>
        <v>248282</v>
      </c>
      <c r="AQ146" s="213">
        <f>VLOOKUP($A146,SuppCY13!$A$5:$C$55,3,FALSE)</f>
        <v>2086255</v>
      </c>
      <c r="AR146" s="348"/>
      <c r="AS146" s="60">
        <f t="shared" si="177"/>
        <v>2086255</v>
      </c>
      <c r="AT146" s="213">
        <f>VLOOKUP($A146,SuppCY14!$A$5:$C$105,3,FALSE)</f>
        <v>1625812</v>
      </c>
      <c r="AU146" s="60">
        <f>VLOOKUP($A146,'Cost SettleCY14'!$A$23:$E$253,5,FALSE)</f>
        <v>78858</v>
      </c>
      <c r="AV146" s="60">
        <f t="shared" si="178"/>
        <v>1704670</v>
      </c>
      <c r="AW146" s="213">
        <f>VLOOKUP($A146,SuppCY15!$A$5:$C$107,3,FALSE)</f>
        <v>1661821</v>
      </c>
      <c r="AX146" s="60">
        <f>VLOOKUP($A146,'Cost SettleCY15'!$A$23:$E$253,5,FALSE)</f>
        <v>-16713</v>
      </c>
      <c r="AY146" s="60">
        <f t="shared" si="179"/>
        <v>1645108</v>
      </c>
    </row>
    <row r="147" spans="1:51" x14ac:dyDescent="0.25">
      <c r="A147" s="76">
        <v>72031</v>
      </c>
      <c r="B147" s="76" t="s">
        <v>130</v>
      </c>
      <c r="C147" s="76"/>
      <c r="D147" s="76"/>
      <c r="E147" s="77" t="s">
        <v>438</v>
      </c>
      <c r="F147" s="83" t="s">
        <v>44</v>
      </c>
      <c r="G147" s="42">
        <f t="shared" si="157"/>
        <v>62277</v>
      </c>
      <c r="H147" s="80">
        <f t="shared" si="157"/>
        <v>10008544.029999999</v>
      </c>
      <c r="I147" s="80"/>
      <c r="J147" s="80">
        <f t="shared" si="157"/>
        <v>5842664.4700000007</v>
      </c>
      <c r="K147" s="339">
        <f t="shared" si="161"/>
        <v>0</v>
      </c>
      <c r="L147" s="339">
        <f t="shared" si="162"/>
        <v>5842664.4700000007</v>
      </c>
      <c r="M147" s="340">
        <f t="shared" si="163"/>
        <v>0.58376767414790509</v>
      </c>
      <c r="N147" s="340">
        <f t="shared" si="164"/>
        <v>0.58376767414790509</v>
      </c>
      <c r="O147" s="42">
        <f t="shared" si="158"/>
        <v>105220</v>
      </c>
      <c r="P147" s="80">
        <f t="shared" si="158"/>
        <v>17818320.259999998</v>
      </c>
      <c r="Q147" s="80"/>
      <c r="R147" s="80">
        <f t="shared" si="158"/>
        <v>7975920.9100000001</v>
      </c>
      <c r="S147" s="213">
        <f t="shared" si="165"/>
        <v>286821.15999999997</v>
      </c>
      <c r="T147" s="339">
        <f t="shared" si="166"/>
        <v>8262742.0700000003</v>
      </c>
      <c r="U147" s="340">
        <f t="shared" si="167"/>
        <v>0.44762473642956069</v>
      </c>
      <c r="V147" s="340">
        <f t="shared" si="168"/>
        <v>0.46372171727931449</v>
      </c>
      <c r="W147" s="42">
        <f t="shared" si="159"/>
        <v>82047</v>
      </c>
      <c r="X147" s="80">
        <f t="shared" si="159"/>
        <v>23765581.440000001</v>
      </c>
      <c r="Y147" s="80"/>
      <c r="Z147" s="80">
        <f t="shared" si="159"/>
        <v>7363731.9900000002</v>
      </c>
      <c r="AA147" s="213">
        <f t="shared" si="169"/>
        <v>314269.77</v>
      </c>
      <c r="AB147" s="339">
        <f t="shared" si="170"/>
        <v>7678001.7599999998</v>
      </c>
      <c r="AC147" s="340">
        <f t="shared" si="171"/>
        <v>0.30984859379901625</v>
      </c>
      <c r="AD147" s="340">
        <f t="shared" si="172"/>
        <v>0.32307232959497917</v>
      </c>
      <c r="AE147" s="42">
        <f t="shared" si="160"/>
        <v>87882</v>
      </c>
      <c r="AF147" s="80">
        <f t="shared" si="160"/>
        <v>19054979.830000002</v>
      </c>
      <c r="AG147" s="80"/>
      <c r="AH147" s="80">
        <f t="shared" si="160"/>
        <v>6435654.8099999996</v>
      </c>
      <c r="AI147" s="213">
        <f t="shared" si="173"/>
        <v>-349906</v>
      </c>
      <c r="AJ147" s="339">
        <f t="shared" si="174"/>
        <v>6085748.8099999996</v>
      </c>
      <c r="AK147" s="340">
        <f t="shared" si="175"/>
        <v>0.33774136039061864</v>
      </c>
      <c r="AL147" s="340">
        <f t="shared" si="176"/>
        <v>0.31937839159601983</v>
      </c>
      <c r="AN147" s="213" t="s">
        <v>31</v>
      </c>
      <c r="AO147" s="348"/>
      <c r="AP147" s="60">
        <f t="shared" si="144"/>
        <v>0</v>
      </c>
      <c r="AQ147" s="213">
        <f>VLOOKUP($A147,SuppCY13!$A$5:$C$55,3,FALSE)</f>
        <v>286821.15999999997</v>
      </c>
      <c r="AR147" s="348"/>
      <c r="AS147" s="60">
        <f t="shared" si="177"/>
        <v>286821.15999999997</v>
      </c>
      <c r="AT147" s="213">
        <f>VLOOKUP($A147,SuppCY14!$A$5:$C$105,3,FALSE)</f>
        <v>219781.77</v>
      </c>
      <c r="AU147" s="60">
        <f>VLOOKUP($A147,'Cost SettleCY14'!$A$23:$E$253,5,FALSE)</f>
        <v>94488</v>
      </c>
      <c r="AV147" s="60">
        <f t="shared" si="178"/>
        <v>314269.77</v>
      </c>
      <c r="AW147" s="213">
        <f>VLOOKUP($A147,SuppCY15!$A$5:$C$107,3,FALSE)</f>
        <v>0</v>
      </c>
      <c r="AX147" s="60">
        <f>VLOOKUP($A147,'Cost SettleCY15'!$A$23:$E$253,5,FALSE)</f>
        <v>-349906</v>
      </c>
      <c r="AY147" s="60">
        <f t="shared" si="179"/>
        <v>-349906</v>
      </c>
    </row>
    <row r="148" spans="1:51" x14ac:dyDescent="0.25">
      <c r="A148" s="78">
        <v>73957</v>
      </c>
      <c r="B148" s="76" t="s">
        <v>131</v>
      </c>
      <c r="C148" s="76"/>
      <c r="D148" s="76"/>
      <c r="E148" s="77" t="s">
        <v>438</v>
      </c>
      <c r="F148" s="83" t="s">
        <v>44</v>
      </c>
      <c r="G148" s="42">
        <f t="shared" si="157"/>
        <v>149641</v>
      </c>
      <c r="H148" s="80">
        <f t="shared" si="157"/>
        <v>38522450.939999998</v>
      </c>
      <c r="I148" s="80"/>
      <c r="J148" s="80">
        <f t="shared" si="157"/>
        <v>21225768.68</v>
      </c>
      <c r="K148" s="339">
        <f t="shared" si="161"/>
        <v>0</v>
      </c>
      <c r="L148" s="339">
        <f t="shared" si="162"/>
        <v>21225768.68</v>
      </c>
      <c r="M148" s="340">
        <f t="shared" si="163"/>
        <v>0.55099735769823788</v>
      </c>
      <c r="N148" s="340">
        <f t="shared" si="164"/>
        <v>0.55099735769823788</v>
      </c>
      <c r="O148" s="42">
        <f t="shared" si="158"/>
        <v>193078</v>
      </c>
      <c r="P148" s="80">
        <f t="shared" si="158"/>
        <v>52583670.07</v>
      </c>
      <c r="Q148" s="80"/>
      <c r="R148" s="80">
        <f t="shared" si="158"/>
        <v>23982936.02</v>
      </c>
      <c r="S148" s="213">
        <f t="shared" si="165"/>
        <v>19258618.960000001</v>
      </c>
      <c r="T148" s="339">
        <f t="shared" si="166"/>
        <v>43241554.980000004</v>
      </c>
      <c r="U148" s="340">
        <f t="shared" si="167"/>
        <v>0.45609094968216624</v>
      </c>
      <c r="V148" s="340">
        <f t="shared" si="168"/>
        <v>0.82233809322240792</v>
      </c>
      <c r="W148" s="42">
        <f t="shared" si="159"/>
        <v>211109</v>
      </c>
      <c r="X148" s="80">
        <f t="shared" si="159"/>
        <v>51493736.600000009</v>
      </c>
      <c r="Y148" s="80"/>
      <c r="Z148" s="80">
        <f t="shared" si="159"/>
        <v>21061562.890000001</v>
      </c>
      <c r="AA148" s="213">
        <f t="shared" si="169"/>
        <v>19949771.170000002</v>
      </c>
      <c r="AB148" s="339">
        <f t="shared" si="170"/>
        <v>41011334.060000002</v>
      </c>
      <c r="AC148" s="340">
        <f t="shared" si="171"/>
        <v>0.40901213003058701</v>
      </c>
      <c r="AD148" s="340">
        <f t="shared" si="172"/>
        <v>0.79643344546101547</v>
      </c>
      <c r="AE148" s="42">
        <f t="shared" si="160"/>
        <v>170648</v>
      </c>
      <c r="AF148" s="80">
        <f t="shared" si="160"/>
        <v>37795820.840000004</v>
      </c>
      <c r="AG148" s="80"/>
      <c r="AH148" s="80">
        <f t="shared" si="160"/>
        <v>15097653.190000001</v>
      </c>
      <c r="AI148" s="213">
        <f t="shared" si="173"/>
        <v>988181</v>
      </c>
      <c r="AJ148" s="339">
        <f t="shared" si="174"/>
        <v>16085834.190000001</v>
      </c>
      <c r="AK148" s="340">
        <f t="shared" si="175"/>
        <v>0.39945297798697049</v>
      </c>
      <c r="AL148" s="340">
        <f t="shared" si="176"/>
        <v>0.42559822309709094</v>
      </c>
      <c r="AN148" s="213" t="s">
        <v>31</v>
      </c>
      <c r="AO148" s="348"/>
      <c r="AP148" s="60">
        <f t="shared" si="144"/>
        <v>0</v>
      </c>
      <c r="AQ148" s="213">
        <f>VLOOKUP($A148,SuppCY13!$A$5:$C$55,3,FALSE)</f>
        <v>19258618.960000001</v>
      </c>
      <c r="AR148" s="348"/>
      <c r="AS148" s="60">
        <f t="shared" si="177"/>
        <v>19258618.960000001</v>
      </c>
      <c r="AT148" s="213">
        <f>VLOOKUP($A148,SuppCY14!$A$5:$C$105,3,FALSE)</f>
        <v>20403783.170000002</v>
      </c>
      <c r="AU148" s="60">
        <f>VLOOKUP($A148,'Cost SettleCY14'!$A$23:$E$253,5,FALSE)</f>
        <v>-454012</v>
      </c>
      <c r="AV148" s="60">
        <f t="shared" si="178"/>
        <v>19949771.170000002</v>
      </c>
      <c r="AW148" s="213">
        <f>VLOOKUP($A148,SuppCY15!$A$5:$C$107,3,FALSE)</f>
        <v>1501976</v>
      </c>
      <c r="AX148" s="60">
        <f>VLOOKUP($A148,'Cost SettleCY15'!$A$23:$E$253,5,FALSE)</f>
        <v>-513795</v>
      </c>
      <c r="AY148" s="60">
        <f t="shared" si="179"/>
        <v>988181</v>
      </c>
    </row>
    <row r="149" spans="1:51" x14ac:dyDescent="0.25">
      <c r="A149" s="76">
        <v>72025</v>
      </c>
      <c r="B149" s="76" t="s">
        <v>132</v>
      </c>
      <c r="C149" s="76"/>
      <c r="D149" s="76"/>
      <c r="E149" s="77" t="s">
        <v>438</v>
      </c>
      <c r="F149" s="83" t="s">
        <v>44</v>
      </c>
      <c r="G149" s="42">
        <f t="shared" ref="G149:J168" si="180">SUMIF($A$308:$A$888,$A149,G$308:G$888)</f>
        <v>87082</v>
      </c>
      <c r="H149" s="80">
        <f t="shared" si="180"/>
        <v>15403463.400000002</v>
      </c>
      <c r="I149" s="80"/>
      <c r="J149" s="80">
        <f t="shared" si="180"/>
        <v>7723949.8100000005</v>
      </c>
      <c r="K149" s="339">
        <f t="shared" si="161"/>
        <v>0</v>
      </c>
      <c r="L149" s="339">
        <f t="shared" si="162"/>
        <v>7723949.8100000005</v>
      </c>
      <c r="M149" s="340">
        <f t="shared" si="163"/>
        <v>0.5014424100231899</v>
      </c>
      <c r="N149" s="340">
        <f t="shared" si="164"/>
        <v>0.5014424100231899</v>
      </c>
      <c r="O149" s="42">
        <f t="shared" ref="O149:R168" si="181">SUMIF($A$308:$A$888,$A149,O$308:O$888)</f>
        <v>86168</v>
      </c>
      <c r="P149" s="80">
        <f t="shared" si="181"/>
        <v>20863070.859999999</v>
      </c>
      <c r="Q149" s="80"/>
      <c r="R149" s="80">
        <f t="shared" si="181"/>
        <v>7793246.2200000007</v>
      </c>
      <c r="S149" s="213">
        <f t="shared" si="165"/>
        <v>126570.03</v>
      </c>
      <c r="T149" s="339">
        <f t="shared" si="166"/>
        <v>7919816.2500000009</v>
      </c>
      <c r="U149" s="340">
        <f t="shared" si="167"/>
        <v>0.37354262334130811</v>
      </c>
      <c r="V149" s="340">
        <f t="shared" si="168"/>
        <v>0.37960932516336193</v>
      </c>
      <c r="W149" s="42">
        <f t="shared" ref="W149:Z168" si="182">SUMIF($A$308:$A$888,$A149,W$308:W$888)</f>
        <v>89308</v>
      </c>
      <c r="X149" s="80">
        <f t="shared" si="182"/>
        <v>24351923.219999999</v>
      </c>
      <c r="Y149" s="80"/>
      <c r="Z149" s="80">
        <f t="shared" si="182"/>
        <v>7621877.04</v>
      </c>
      <c r="AA149" s="213">
        <f t="shared" si="169"/>
        <v>316673</v>
      </c>
      <c r="AB149" s="339">
        <f t="shared" si="170"/>
        <v>7938550.04</v>
      </c>
      <c r="AC149" s="340">
        <f t="shared" si="171"/>
        <v>0.31298871021982472</v>
      </c>
      <c r="AD149" s="340">
        <f t="shared" si="172"/>
        <v>0.32599273446625132</v>
      </c>
      <c r="AE149" s="42">
        <f t="shared" ref="AE149:AH168" si="183">SUMIF($A$308:$A$888,$A149,AE$308:AE$888)</f>
        <v>87913</v>
      </c>
      <c r="AF149" s="80">
        <f t="shared" si="183"/>
        <v>21732955.219999999</v>
      </c>
      <c r="AG149" s="80"/>
      <c r="AH149" s="80">
        <f t="shared" si="183"/>
        <v>6720328.3599999994</v>
      </c>
      <c r="AI149" s="213">
        <f t="shared" si="173"/>
        <v>-140244</v>
      </c>
      <c r="AJ149" s="339">
        <f t="shared" si="174"/>
        <v>6580084.3599999994</v>
      </c>
      <c r="AK149" s="340">
        <f t="shared" si="175"/>
        <v>0.30922294239190906</v>
      </c>
      <c r="AL149" s="340">
        <f t="shared" si="176"/>
        <v>0.30276988533729654</v>
      </c>
      <c r="AN149" s="213" t="s">
        <v>31</v>
      </c>
      <c r="AO149" s="348"/>
      <c r="AP149" s="60">
        <f t="shared" si="144"/>
        <v>0</v>
      </c>
      <c r="AQ149" s="213">
        <f>VLOOKUP($A149,SuppCY13!$A$5:$C$55,3,FALSE)</f>
        <v>126570.03</v>
      </c>
      <c r="AR149" s="348"/>
      <c r="AS149" s="60">
        <f t="shared" si="177"/>
        <v>126570.03</v>
      </c>
      <c r="AT149" s="213">
        <f>VLOOKUP($A149,SuppCY14!$A$5:$C$105,3,FALSE)</f>
        <v>0</v>
      </c>
      <c r="AU149" s="60">
        <f>VLOOKUP($A149,'Cost SettleCY14'!$A$23:$E$253,5,FALSE)</f>
        <v>316673</v>
      </c>
      <c r="AV149" s="60">
        <f t="shared" si="178"/>
        <v>316673</v>
      </c>
      <c r="AW149" s="213">
        <f>VLOOKUP($A149,SuppCY15!$A$5:$C$107,3,FALSE)</f>
        <v>0</v>
      </c>
      <c r="AX149" s="60">
        <f>VLOOKUP($A149,'Cost SettleCY15'!$A$23:$E$253,5,FALSE)</f>
        <v>-140244</v>
      </c>
      <c r="AY149" s="60">
        <f t="shared" si="179"/>
        <v>-140244</v>
      </c>
    </row>
    <row r="150" spans="1:51" x14ac:dyDescent="0.25">
      <c r="A150" s="76">
        <v>70024</v>
      </c>
      <c r="B150" s="76" t="s">
        <v>133</v>
      </c>
      <c r="C150" s="76"/>
      <c r="D150" s="76"/>
      <c r="E150" s="77" t="s">
        <v>438</v>
      </c>
      <c r="F150" s="83" t="s">
        <v>44</v>
      </c>
      <c r="G150" s="42">
        <f t="shared" si="180"/>
        <v>56973</v>
      </c>
      <c r="H150" s="80">
        <f t="shared" si="180"/>
        <v>6652867.8399999999</v>
      </c>
      <c r="I150" s="80"/>
      <c r="J150" s="80">
        <f t="shared" si="180"/>
        <v>3738481.73</v>
      </c>
      <c r="K150" s="339">
        <f t="shared" si="161"/>
        <v>6065534</v>
      </c>
      <c r="L150" s="339">
        <f t="shared" si="162"/>
        <v>9804015.7300000004</v>
      </c>
      <c r="M150" s="340">
        <f t="shared" si="163"/>
        <v>0.5619353668086694</v>
      </c>
      <c r="N150" s="340">
        <f t="shared" si="164"/>
        <v>1.4736525609382916</v>
      </c>
      <c r="O150" s="42">
        <f t="shared" si="181"/>
        <v>62377</v>
      </c>
      <c r="P150" s="80">
        <f t="shared" si="181"/>
        <v>7747443.75</v>
      </c>
      <c r="Q150" s="80"/>
      <c r="R150" s="80">
        <f t="shared" si="181"/>
        <v>4234394.6999999993</v>
      </c>
      <c r="S150" s="213">
        <f t="shared" si="165"/>
        <v>5011727</v>
      </c>
      <c r="T150" s="339">
        <f t="shared" si="166"/>
        <v>9246121.6999999993</v>
      </c>
      <c r="U150" s="340">
        <f t="shared" si="167"/>
        <v>0.54655378427239298</v>
      </c>
      <c r="V150" s="340">
        <f t="shared" si="168"/>
        <v>1.1934416045292358</v>
      </c>
      <c r="W150" s="42">
        <f t="shared" si="182"/>
        <v>62843</v>
      </c>
      <c r="X150" s="80">
        <f t="shared" si="182"/>
        <v>10159187.09</v>
      </c>
      <c r="Y150" s="80"/>
      <c r="Z150" s="80">
        <f t="shared" si="182"/>
        <v>3898018.25</v>
      </c>
      <c r="AA150" s="213">
        <f t="shared" si="169"/>
        <v>2124740</v>
      </c>
      <c r="AB150" s="339">
        <f t="shared" si="170"/>
        <v>6022758.25</v>
      </c>
      <c r="AC150" s="340">
        <f t="shared" si="171"/>
        <v>0.38369391324990354</v>
      </c>
      <c r="AD150" s="340">
        <f t="shared" si="172"/>
        <v>0.59283859984509846</v>
      </c>
      <c r="AE150" s="42">
        <f t="shared" si="183"/>
        <v>73960</v>
      </c>
      <c r="AF150" s="80">
        <f t="shared" si="183"/>
        <v>9901757.9100000001</v>
      </c>
      <c r="AG150" s="80"/>
      <c r="AH150" s="80">
        <f t="shared" si="183"/>
        <v>3627329.65</v>
      </c>
      <c r="AI150" s="213">
        <f t="shared" si="173"/>
        <v>4023516</v>
      </c>
      <c r="AJ150" s="339">
        <f t="shared" si="174"/>
        <v>7650845.6500000004</v>
      </c>
      <c r="AK150" s="340">
        <f t="shared" si="175"/>
        <v>0.36633188601154154</v>
      </c>
      <c r="AL150" s="340">
        <f t="shared" si="176"/>
        <v>0.77267549050792739</v>
      </c>
      <c r="AN150" s="213">
        <f>VLOOKUP($A150,SuppCY12!$A$5:$C$48,3,FALSE)</f>
        <v>6065534</v>
      </c>
      <c r="AO150" s="348"/>
      <c r="AP150" s="60">
        <f t="shared" si="144"/>
        <v>6065534</v>
      </c>
      <c r="AQ150" s="213">
        <f>VLOOKUP($A150,SuppCY13!$A$5:$C$55,3,FALSE)</f>
        <v>5011727</v>
      </c>
      <c r="AR150" s="348"/>
      <c r="AS150" s="60">
        <f t="shared" si="177"/>
        <v>5011727</v>
      </c>
      <c r="AT150" s="213">
        <f>VLOOKUP($A150,SuppCY14!$A$5:$C$105,3,FALSE)</f>
        <v>2311707</v>
      </c>
      <c r="AU150" s="60">
        <f>VLOOKUP($A150,'Cost SettleCY14'!$A$23:$E$253,5,FALSE)</f>
        <v>-186967</v>
      </c>
      <c r="AV150" s="60">
        <f t="shared" si="178"/>
        <v>2124740</v>
      </c>
      <c r="AW150" s="213">
        <f>VLOOKUP($A150,SuppCY15!$A$5:$C$107,3,FALSE)</f>
        <v>4220016</v>
      </c>
      <c r="AX150" s="60">
        <f>VLOOKUP($A150,'Cost SettleCY15'!$A$23:$E$253,5,FALSE)</f>
        <v>-196500</v>
      </c>
      <c r="AY150" s="60">
        <f t="shared" si="179"/>
        <v>4023516</v>
      </c>
    </row>
    <row r="151" spans="1:51" x14ac:dyDescent="0.25">
      <c r="A151" s="76">
        <v>72027</v>
      </c>
      <c r="B151" s="76" t="s">
        <v>134</v>
      </c>
      <c r="C151" s="76"/>
      <c r="D151" s="76"/>
      <c r="E151" s="77" t="s">
        <v>438</v>
      </c>
      <c r="F151" s="83" t="s">
        <v>44</v>
      </c>
      <c r="G151" s="42">
        <f t="shared" si="180"/>
        <v>95605</v>
      </c>
      <c r="H151" s="80">
        <f t="shared" si="180"/>
        <v>19867476.899999999</v>
      </c>
      <c r="I151" s="80"/>
      <c r="J151" s="80">
        <f t="shared" si="180"/>
        <v>9505300.1699999999</v>
      </c>
      <c r="K151" s="339">
        <f t="shared" si="161"/>
        <v>91246</v>
      </c>
      <c r="L151" s="339">
        <f t="shared" si="162"/>
        <v>9596546.1699999999</v>
      </c>
      <c r="M151" s="340">
        <f t="shared" si="163"/>
        <v>0.47843519425458603</v>
      </c>
      <c r="N151" s="340">
        <f t="shared" si="164"/>
        <v>0.48302792640971942</v>
      </c>
      <c r="O151" s="42">
        <f t="shared" si="181"/>
        <v>105172</v>
      </c>
      <c r="P151" s="80">
        <f t="shared" si="181"/>
        <v>23899346.91</v>
      </c>
      <c r="Q151" s="80"/>
      <c r="R151" s="80">
        <f t="shared" si="181"/>
        <v>9428041.370000001</v>
      </c>
      <c r="S151" s="213">
        <f t="shared" si="165"/>
        <v>13834693</v>
      </c>
      <c r="T151" s="339">
        <f t="shared" si="166"/>
        <v>23262734.370000001</v>
      </c>
      <c r="U151" s="340">
        <f t="shared" si="167"/>
        <v>0.39448949820696172</v>
      </c>
      <c r="V151" s="340">
        <f t="shared" si="168"/>
        <v>0.9733627641626631</v>
      </c>
      <c r="W151" s="42">
        <f t="shared" si="182"/>
        <v>104823</v>
      </c>
      <c r="X151" s="80">
        <f t="shared" si="182"/>
        <v>22266305.379999999</v>
      </c>
      <c r="Y151" s="80"/>
      <c r="Z151" s="80">
        <f t="shared" si="182"/>
        <v>8282097.6999999993</v>
      </c>
      <c r="AA151" s="213">
        <f t="shared" si="169"/>
        <v>20820505.886</v>
      </c>
      <c r="AB151" s="339">
        <f t="shared" si="170"/>
        <v>29102603.585999999</v>
      </c>
      <c r="AC151" s="340">
        <f t="shared" si="171"/>
        <v>0.37195653067073847</v>
      </c>
      <c r="AD151" s="340">
        <f t="shared" si="172"/>
        <v>1.3070243621171427</v>
      </c>
      <c r="AE151" s="42">
        <f t="shared" si="183"/>
        <v>97750</v>
      </c>
      <c r="AF151" s="80">
        <f t="shared" si="183"/>
        <v>18109799.879999999</v>
      </c>
      <c r="AG151" s="80"/>
      <c r="AH151" s="80">
        <f t="shared" si="183"/>
        <v>8094082.6099999994</v>
      </c>
      <c r="AI151" s="213">
        <f t="shared" si="173"/>
        <v>34818118.114</v>
      </c>
      <c r="AJ151" s="339">
        <f t="shared" si="174"/>
        <v>42912200.723999999</v>
      </c>
      <c r="AK151" s="340">
        <f t="shared" si="175"/>
        <v>0.44694489522984171</v>
      </c>
      <c r="AL151" s="340">
        <f t="shared" si="176"/>
        <v>2.3695568702220249</v>
      </c>
      <c r="AN151" s="213">
        <f>VLOOKUP($A151,SuppCY12!$A$5:$C$48,3,FALSE)</f>
        <v>91246</v>
      </c>
      <c r="AO151" s="348"/>
      <c r="AP151" s="60">
        <f t="shared" si="144"/>
        <v>91246</v>
      </c>
      <c r="AQ151" s="213">
        <f>VLOOKUP($A151,SuppCY13!$A$5:$C$55,3,FALSE)</f>
        <v>13834693</v>
      </c>
      <c r="AR151" s="348"/>
      <c r="AS151" s="60">
        <f t="shared" si="177"/>
        <v>13834693</v>
      </c>
      <c r="AT151" s="213">
        <f>VLOOKUP($A151,SuppCY14!$A$5:$C$105,3,FALSE)</f>
        <v>20816109.886</v>
      </c>
      <c r="AU151" s="60">
        <f>VLOOKUP($A151,'Cost SettleCY14'!$A$23:$E$253,5,FALSE)</f>
        <v>4396</v>
      </c>
      <c r="AV151" s="60">
        <f t="shared" si="178"/>
        <v>20820505.886</v>
      </c>
      <c r="AW151" s="213">
        <f>VLOOKUP($A151,SuppCY15!$A$5:$C$107,3,FALSE)</f>
        <v>34865308.114</v>
      </c>
      <c r="AX151" s="60">
        <f>VLOOKUP($A151,'Cost SettleCY15'!$A$23:$E$253,5,FALSE)</f>
        <v>-47190</v>
      </c>
      <c r="AY151" s="60">
        <f t="shared" si="179"/>
        <v>34818118.114</v>
      </c>
    </row>
    <row r="152" spans="1:51" x14ac:dyDescent="0.25">
      <c r="A152" s="76">
        <v>73684</v>
      </c>
      <c r="B152" s="76" t="s">
        <v>135</v>
      </c>
      <c r="C152" s="76"/>
      <c r="D152" s="76"/>
      <c r="E152" s="77" t="s">
        <v>438</v>
      </c>
      <c r="F152" s="83" t="s">
        <v>44</v>
      </c>
      <c r="G152" s="42">
        <f t="shared" si="180"/>
        <v>74861</v>
      </c>
      <c r="H152" s="80">
        <f t="shared" si="180"/>
        <v>9000710.8300000001</v>
      </c>
      <c r="I152" s="80"/>
      <c r="J152" s="80">
        <f t="shared" si="180"/>
        <v>4793474.49</v>
      </c>
      <c r="K152" s="339">
        <f t="shared" si="161"/>
        <v>0</v>
      </c>
      <c r="L152" s="339">
        <f t="shared" si="162"/>
        <v>4793474.49</v>
      </c>
      <c r="M152" s="340">
        <f t="shared" si="163"/>
        <v>0.53256621399534509</v>
      </c>
      <c r="N152" s="340">
        <f t="shared" si="164"/>
        <v>0.53256621399534509</v>
      </c>
      <c r="O152" s="42">
        <f t="shared" si="181"/>
        <v>75695</v>
      </c>
      <c r="P152" s="80">
        <f t="shared" si="181"/>
        <v>11111840.149999999</v>
      </c>
      <c r="Q152" s="80"/>
      <c r="R152" s="80">
        <f t="shared" si="181"/>
        <v>4957133.9400000004</v>
      </c>
      <c r="S152" s="213">
        <f t="shared" si="165"/>
        <v>0</v>
      </c>
      <c r="T152" s="339">
        <f t="shared" si="166"/>
        <v>4957133.9400000004</v>
      </c>
      <c r="U152" s="340">
        <f t="shared" si="167"/>
        <v>0.44611278357887474</v>
      </c>
      <c r="V152" s="340">
        <f t="shared" si="168"/>
        <v>0.44611278357887474</v>
      </c>
      <c r="W152" s="42">
        <f t="shared" si="182"/>
        <v>81079</v>
      </c>
      <c r="X152" s="80">
        <f t="shared" si="182"/>
        <v>12639371.98</v>
      </c>
      <c r="Y152" s="80"/>
      <c r="Z152" s="80">
        <f t="shared" si="182"/>
        <v>4890427.8</v>
      </c>
      <c r="AA152" s="213">
        <f t="shared" si="169"/>
        <v>-316385</v>
      </c>
      <c r="AB152" s="339">
        <f t="shared" si="170"/>
        <v>4574042.8</v>
      </c>
      <c r="AC152" s="340">
        <f t="shared" si="171"/>
        <v>0.38692015772131738</v>
      </c>
      <c r="AD152" s="340">
        <f t="shared" si="172"/>
        <v>0.36188845515724744</v>
      </c>
      <c r="AE152" s="42">
        <f t="shared" si="183"/>
        <v>94033</v>
      </c>
      <c r="AF152" s="80">
        <f t="shared" si="183"/>
        <v>13336835.939999999</v>
      </c>
      <c r="AG152" s="80"/>
      <c r="AH152" s="80">
        <f t="shared" si="183"/>
        <v>5473561.6099999994</v>
      </c>
      <c r="AI152" s="213">
        <f t="shared" si="173"/>
        <v>-29016</v>
      </c>
      <c r="AJ152" s="339">
        <f t="shared" si="174"/>
        <v>5444545.6099999994</v>
      </c>
      <c r="AK152" s="340">
        <f t="shared" si="175"/>
        <v>0.41040930807161147</v>
      </c>
      <c r="AL152" s="340">
        <f t="shared" si="176"/>
        <v>0.40823367959942075</v>
      </c>
      <c r="AN152" s="213" t="s">
        <v>31</v>
      </c>
      <c r="AO152" s="348"/>
      <c r="AP152" s="60">
        <f t="shared" ref="AP152:AP243" si="184">SUM(AN152:AO152)</f>
        <v>0</v>
      </c>
      <c r="AQ152" s="213" t="s">
        <v>31</v>
      </c>
      <c r="AR152" s="348"/>
      <c r="AS152" s="60">
        <f t="shared" si="177"/>
        <v>0</v>
      </c>
      <c r="AT152" s="213" t="s">
        <v>31</v>
      </c>
      <c r="AU152" s="60">
        <f>VLOOKUP($A152,'Cost SettleCY14'!$A$23:$E$253,5,FALSE)</f>
        <v>-316385</v>
      </c>
      <c r="AV152" s="60">
        <f t="shared" si="178"/>
        <v>-316385</v>
      </c>
      <c r="AW152" s="213" t="s">
        <v>31</v>
      </c>
      <c r="AX152" s="60">
        <f>VLOOKUP($A152,'Cost SettleCY15'!$A$23:$E$253,5,FALSE)</f>
        <v>-29016</v>
      </c>
      <c r="AY152" s="60">
        <f t="shared" si="179"/>
        <v>-29016</v>
      </c>
    </row>
    <row r="153" spans="1:51" x14ac:dyDescent="0.25">
      <c r="A153" s="76">
        <v>76505</v>
      </c>
      <c r="B153" s="76" t="s">
        <v>136</v>
      </c>
      <c r="C153" s="76"/>
      <c r="D153" s="76"/>
      <c r="E153" s="77" t="s">
        <v>438</v>
      </c>
      <c r="F153" s="83" t="s">
        <v>44</v>
      </c>
      <c r="G153" s="42">
        <f t="shared" si="180"/>
        <v>54336</v>
      </c>
      <c r="H153" s="80">
        <f t="shared" si="180"/>
        <v>7079362.6199999992</v>
      </c>
      <c r="I153" s="80"/>
      <c r="J153" s="80">
        <f t="shared" si="180"/>
        <v>3797444.5100000002</v>
      </c>
      <c r="K153" s="339">
        <f t="shared" si="161"/>
        <v>0</v>
      </c>
      <c r="L153" s="339">
        <f t="shared" si="162"/>
        <v>3797444.5100000002</v>
      </c>
      <c r="M153" s="340">
        <f t="shared" si="163"/>
        <v>0.53641050950996494</v>
      </c>
      <c r="N153" s="340">
        <f t="shared" si="164"/>
        <v>0.53641050950996494</v>
      </c>
      <c r="O153" s="42">
        <f t="shared" si="181"/>
        <v>62196</v>
      </c>
      <c r="P153" s="80">
        <f t="shared" si="181"/>
        <v>10350865.369999999</v>
      </c>
      <c r="Q153" s="80"/>
      <c r="R153" s="80">
        <f t="shared" si="181"/>
        <v>4472522.79</v>
      </c>
      <c r="S153" s="213">
        <f t="shared" si="165"/>
        <v>0</v>
      </c>
      <c r="T153" s="339">
        <f t="shared" si="166"/>
        <v>4472522.79</v>
      </c>
      <c r="U153" s="340">
        <f t="shared" si="167"/>
        <v>0.43209167834051354</v>
      </c>
      <c r="V153" s="340">
        <f t="shared" si="168"/>
        <v>0.43209167834051354</v>
      </c>
      <c r="W153" s="42">
        <f t="shared" si="182"/>
        <v>74233</v>
      </c>
      <c r="X153" s="80">
        <f t="shared" si="182"/>
        <v>12663573.73</v>
      </c>
      <c r="Y153" s="80"/>
      <c r="Z153" s="80">
        <f t="shared" si="182"/>
        <v>4993556.9000000004</v>
      </c>
      <c r="AA153" s="213">
        <f t="shared" si="169"/>
        <v>-527270</v>
      </c>
      <c r="AB153" s="339">
        <f t="shared" si="170"/>
        <v>4466286.9000000004</v>
      </c>
      <c r="AC153" s="340">
        <f t="shared" si="171"/>
        <v>0.3943244621516489</v>
      </c>
      <c r="AD153" s="340">
        <f t="shared" si="172"/>
        <v>0.35268771637656821</v>
      </c>
      <c r="AE153" s="42">
        <f t="shared" si="183"/>
        <v>70873</v>
      </c>
      <c r="AF153" s="80">
        <f t="shared" si="183"/>
        <v>11707392.85</v>
      </c>
      <c r="AG153" s="80"/>
      <c r="AH153" s="80">
        <f t="shared" si="183"/>
        <v>4528050.24</v>
      </c>
      <c r="AI153" s="213">
        <f t="shared" si="173"/>
        <v>-798302</v>
      </c>
      <c r="AJ153" s="339">
        <f t="shared" si="174"/>
        <v>3729748.24</v>
      </c>
      <c r="AK153" s="340">
        <f t="shared" si="175"/>
        <v>0.38676845460088927</v>
      </c>
      <c r="AL153" s="340">
        <f t="shared" si="176"/>
        <v>0.31858060012054695</v>
      </c>
      <c r="AN153" s="213" t="s">
        <v>31</v>
      </c>
      <c r="AO153" s="348"/>
      <c r="AP153" s="60">
        <f t="shared" si="184"/>
        <v>0</v>
      </c>
      <c r="AQ153" s="213" t="s">
        <v>31</v>
      </c>
      <c r="AR153" s="348"/>
      <c r="AS153" s="60">
        <f t="shared" si="177"/>
        <v>0</v>
      </c>
      <c r="AT153" s="213" t="s">
        <v>31</v>
      </c>
      <c r="AU153" s="60">
        <f>VLOOKUP($A153,'Cost SettleCY14'!$A$23:$E$253,5,FALSE)</f>
        <v>-527270</v>
      </c>
      <c r="AV153" s="60">
        <f t="shared" si="178"/>
        <v>-527270</v>
      </c>
      <c r="AW153" s="213" t="s">
        <v>31</v>
      </c>
      <c r="AX153" s="60">
        <f>VLOOKUP($A153,'Cost SettleCY15'!$A$23:$E$253,5,FALSE)</f>
        <v>-798302</v>
      </c>
      <c r="AY153" s="60">
        <f t="shared" si="179"/>
        <v>-798302</v>
      </c>
    </row>
    <row r="154" spans="1:51" x14ac:dyDescent="0.25">
      <c r="A154" s="76">
        <v>76498</v>
      </c>
      <c r="B154" s="76" t="s">
        <v>137</v>
      </c>
      <c r="C154" s="76"/>
      <c r="D154" s="76"/>
      <c r="E154" s="77" t="s">
        <v>438</v>
      </c>
      <c r="F154" s="83" t="s">
        <v>44</v>
      </c>
      <c r="G154" s="42">
        <f t="shared" si="180"/>
        <v>161106</v>
      </c>
      <c r="H154" s="80">
        <f t="shared" si="180"/>
        <v>47985767.489999995</v>
      </c>
      <c r="I154" s="80"/>
      <c r="J154" s="80">
        <f t="shared" si="180"/>
        <v>29686476.280000001</v>
      </c>
      <c r="K154" s="339">
        <f t="shared" si="161"/>
        <v>2649065</v>
      </c>
      <c r="L154" s="339">
        <f t="shared" si="162"/>
        <v>32335541.280000001</v>
      </c>
      <c r="M154" s="340">
        <f t="shared" si="163"/>
        <v>0.6186516926333735</v>
      </c>
      <c r="N154" s="340">
        <f t="shared" si="164"/>
        <v>0.67385691573524531</v>
      </c>
      <c r="O154" s="42">
        <f t="shared" si="181"/>
        <v>179251</v>
      </c>
      <c r="P154" s="80">
        <f t="shared" si="181"/>
        <v>46784317.399999999</v>
      </c>
      <c r="Q154" s="80"/>
      <c r="R154" s="80">
        <f t="shared" si="181"/>
        <v>26578241.93</v>
      </c>
      <c r="S154" s="213">
        <f t="shared" si="165"/>
        <v>13686406.76</v>
      </c>
      <c r="T154" s="339">
        <f t="shared" si="166"/>
        <v>40264648.689999998</v>
      </c>
      <c r="U154" s="340">
        <f t="shared" si="167"/>
        <v>0.56810152219940269</v>
      </c>
      <c r="V154" s="340">
        <f t="shared" si="168"/>
        <v>0.86064414161998648</v>
      </c>
      <c r="W154" s="42">
        <f t="shared" si="182"/>
        <v>184836</v>
      </c>
      <c r="X154" s="80">
        <f t="shared" si="182"/>
        <v>54331417.32</v>
      </c>
      <c r="Y154" s="80"/>
      <c r="Z154" s="80">
        <f t="shared" si="182"/>
        <v>32570605.030000001</v>
      </c>
      <c r="AA154" s="213">
        <f t="shared" si="169"/>
        <v>34040677.780000001</v>
      </c>
      <c r="AB154" s="339">
        <f t="shared" si="170"/>
        <v>66611282.810000002</v>
      </c>
      <c r="AC154" s="340">
        <f t="shared" si="171"/>
        <v>0.5994801283788781</v>
      </c>
      <c r="AD154" s="340">
        <f t="shared" si="172"/>
        <v>1.2260177645960222</v>
      </c>
      <c r="AE154" s="42">
        <f t="shared" si="183"/>
        <v>200018</v>
      </c>
      <c r="AF154" s="80">
        <f t="shared" si="183"/>
        <v>43880544.719999999</v>
      </c>
      <c r="AG154" s="80"/>
      <c r="AH154" s="80">
        <f t="shared" si="183"/>
        <v>26620508.800000001</v>
      </c>
      <c r="AI154" s="213">
        <f t="shared" si="173"/>
        <v>16191168.509999998</v>
      </c>
      <c r="AJ154" s="339">
        <f t="shared" si="174"/>
        <v>42811677.310000002</v>
      </c>
      <c r="AK154" s="340">
        <f t="shared" si="175"/>
        <v>0.6066585765938961</v>
      </c>
      <c r="AL154" s="340">
        <f t="shared" si="176"/>
        <v>0.97564142795354081</v>
      </c>
      <c r="AN154" s="213">
        <f>VLOOKUP($A154,SuppCY12!$A$5:$C$48,3,FALSE)</f>
        <v>2649065</v>
      </c>
      <c r="AO154" s="348"/>
      <c r="AP154" s="60">
        <f t="shared" si="184"/>
        <v>2649065</v>
      </c>
      <c r="AQ154" s="213">
        <f>VLOOKUP($A154,SuppCY13!$A$5:$C$55,3,FALSE)</f>
        <v>13686406.76</v>
      </c>
      <c r="AR154" s="348"/>
      <c r="AS154" s="60">
        <f t="shared" si="177"/>
        <v>13686406.76</v>
      </c>
      <c r="AT154" s="213">
        <f>VLOOKUP($A154,SuppCY14!$A$5:$C$105,3,FALSE)</f>
        <v>34146442.780000001</v>
      </c>
      <c r="AU154" s="60">
        <f>VLOOKUP($A154,'Cost SettleCY14'!$A$23:$E$253,5,FALSE)</f>
        <v>-105765</v>
      </c>
      <c r="AV154" s="60">
        <f t="shared" si="178"/>
        <v>34040677.780000001</v>
      </c>
      <c r="AW154" s="213">
        <f>VLOOKUP($A154,SuppCY15!$A$5:$C$107,3,FALSE)</f>
        <v>16204909.509999998</v>
      </c>
      <c r="AX154" s="60">
        <f>VLOOKUP($A154,'Cost SettleCY15'!$A$23:$E$253,5,FALSE)</f>
        <v>-13741</v>
      </c>
      <c r="AY154" s="60">
        <f t="shared" si="179"/>
        <v>16191168.509999998</v>
      </c>
    </row>
    <row r="155" spans="1:51" x14ac:dyDescent="0.25">
      <c r="A155" s="76">
        <v>73374</v>
      </c>
      <c r="B155" s="76" t="s">
        <v>138</v>
      </c>
      <c r="C155" s="76"/>
      <c r="D155" s="76"/>
      <c r="E155" s="77" t="s">
        <v>438</v>
      </c>
      <c r="F155" s="83" t="s">
        <v>45</v>
      </c>
      <c r="G155" s="42">
        <f t="shared" si="180"/>
        <v>34244</v>
      </c>
      <c r="H155" s="80">
        <f t="shared" si="180"/>
        <v>4235771.8900000006</v>
      </c>
      <c r="I155" s="80"/>
      <c r="J155" s="80">
        <f t="shared" si="180"/>
        <v>3053548.19</v>
      </c>
      <c r="K155" s="339">
        <f t="shared" si="161"/>
        <v>0</v>
      </c>
      <c r="L155" s="339">
        <f t="shared" si="162"/>
        <v>3053548.19</v>
      </c>
      <c r="M155" s="340">
        <f t="shared" si="163"/>
        <v>0.72089533367199321</v>
      </c>
      <c r="N155" s="340">
        <f t="shared" si="164"/>
        <v>0.72089533367199321</v>
      </c>
      <c r="O155" s="42">
        <f t="shared" si="181"/>
        <v>42370</v>
      </c>
      <c r="P155" s="80">
        <f t="shared" si="181"/>
        <v>6863189.0499999998</v>
      </c>
      <c r="Q155" s="80"/>
      <c r="R155" s="80">
        <f t="shared" si="181"/>
        <v>3391867.24</v>
      </c>
      <c r="S155" s="213">
        <f t="shared" si="165"/>
        <v>0</v>
      </c>
      <c r="T155" s="339">
        <f t="shared" si="166"/>
        <v>3391867.24</v>
      </c>
      <c r="U155" s="340">
        <f t="shared" si="167"/>
        <v>0.49421154149906454</v>
      </c>
      <c r="V155" s="340">
        <f t="shared" si="168"/>
        <v>0.49421154149906454</v>
      </c>
      <c r="W155" s="42">
        <f t="shared" si="182"/>
        <v>56400</v>
      </c>
      <c r="X155" s="80">
        <f t="shared" si="182"/>
        <v>10674389.640000001</v>
      </c>
      <c r="Y155" s="80"/>
      <c r="Z155" s="80">
        <f t="shared" si="182"/>
        <v>4223214.68</v>
      </c>
      <c r="AA155" s="213">
        <f t="shared" si="169"/>
        <v>3343808.8</v>
      </c>
      <c r="AB155" s="339">
        <f t="shared" si="170"/>
        <v>7567023.4799999995</v>
      </c>
      <c r="AC155" s="340">
        <f t="shared" si="171"/>
        <v>0.39563992157213396</v>
      </c>
      <c r="AD155" s="340">
        <f t="shared" si="172"/>
        <v>0.70889519075115937</v>
      </c>
      <c r="AE155" s="42">
        <f t="shared" si="183"/>
        <v>63573</v>
      </c>
      <c r="AF155" s="80">
        <f t="shared" si="183"/>
        <v>10924045.369999999</v>
      </c>
      <c r="AG155" s="80"/>
      <c r="AH155" s="80">
        <f t="shared" si="183"/>
        <v>4679124.5600000005</v>
      </c>
      <c r="AI155" s="213">
        <f t="shared" si="173"/>
        <v>5336314.1401614463</v>
      </c>
      <c r="AJ155" s="339">
        <f t="shared" si="174"/>
        <v>10015438.700161446</v>
      </c>
      <c r="AK155" s="340">
        <f t="shared" si="175"/>
        <v>0.42833258207165437</v>
      </c>
      <c r="AL155" s="340">
        <f t="shared" si="176"/>
        <v>0.91682507358182519</v>
      </c>
      <c r="AN155" s="213"/>
      <c r="AO155" s="348"/>
      <c r="AP155" s="60">
        <f t="shared" si="184"/>
        <v>0</v>
      </c>
      <c r="AQ155" s="213"/>
      <c r="AR155" s="348"/>
      <c r="AS155" s="60">
        <f t="shared" si="177"/>
        <v>0</v>
      </c>
      <c r="AT155" s="213">
        <f>VLOOKUP($A155,SuppCY14!$A$5:$C$105,3,FALSE)</f>
        <v>3553858.8</v>
      </c>
      <c r="AU155" s="60">
        <f>VLOOKUP($A155,'Cost SettleCY14'!$A$23:$E$253,5,FALSE)</f>
        <v>-210050</v>
      </c>
      <c r="AV155" s="60">
        <f t="shared" si="178"/>
        <v>3343808.8</v>
      </c>
      <c r="AW155" s="213">
        <f>VLOOKUP($A155,SuppCY15!$A$5:$C$107,3,FALSE)</f>
        <v>5336314.1401614463</v>
      </c>
      <c r="AX155" s="60">
        <f>VLOOKUP($A155,'Cost SettleCY15'!$A$23:$E$253,5,FALSE)</f>
        <v>0</v>
      </c>
      <c r="AY155" s="60">
        <f t="shared" si="179"/>
        <v>5336314.1401614463</v>
      </c>
    </row>
    <row r="156" spans="1:51" x14ac:dyDescent="0.25">
      <c r="A156" s="76">
        <v>72001</v>
      </c>
      <c r="B156" s="76" t="s">
        <v>139</v>
      </c>
      <c r="C156" s="76"/>
      <c r="D156" s="76"/>
      <c r="E156" s="77" t="s">
        <v>438</v>
      </c>
      <c r="F156" s="83" t="s">
        <v>45</v>
      </c>
      <c r="G156" s="42">
        <f t="shared" si="180"/>
        <v>9739</v>
      </c>
      <c r="H156" s="80">
        <f t="shared" si="180"/>
        <v>1727130.58</v>
      </c>
      <c r="I156" s="80"/>
      <c r="J156" s="80">
        <f t="shared" si="180"/>
        <v>1473743.3699999999</v>
      </c>
      <c r="K156" s="339">
        <f t="shared" si="161"/>
        <v>0</v>
      </c>
      <c r="L156" s="339">
        <f t="shared" si="162"/>
        <v>1473743.3699999999</v>
      </c>
      <c r="M156" s="340">
        <f t="shared" si="163"/>
        <v>0.85329006796926721</v>
      </c>
      <c r="N156" s="340">
        <f t="shared" si="164"/>
        <v>0.85329006796926721</v>
      </c>
      <c r="O156" s="42">
        <f t="shared" si="181"/>
        <v>11119</v>
      </c>
      <c r="P156" s="80">
        <f t="shared" si="181"/>
        <v>2204306</v>
      </c>
      <c r="Q156" s="80"/>
      <c r="R156" s="80">
        <f t="shared" si="181"/>
        <v>1719488.43</v>
      </c>
      <c r="S156" s="213">
        <f t="shared" si="165"/>
        <v>0</v>
      </c>
      <c r="T156" s="339">
        <f t="shared" si="166"/>
        <v>1719488.43</v>
      </c>
      <c r="U156" s="340">
        <f t="shared" si="167"/>
        <v>0.78005886206361541</v>
      </c>
      <c r="V156" s="340">
        <f t="shared" si="168"/>
        <v>0.78005886206361541</v>
      </c>
      <c r="W156" s="42">
        <f t="shared" si="182"/>
        <v>9430</v>
      </c>
      <c r="X156" s="80">
        <f t="shared" si="182"/>
        <v>2302652.21</v>
      </c>
      <c r="Y156" s="80"/>
      <c r="Z156" s="80">
        <f t="shared" si="182"/>
        <v>1058940.1399999999</v>
      </c>
      <c r="AA156" s="213">
        <f t="shared" si="169"/>
        <v>1082781.6000000001</v>
      </c>
      <c r="AB156" s="339">
        <f t="shared" si="170"/>
        <v>2141721.7400000002</v>
      </c>
      <c r="AC156" s="340">
        <f t="shared" si="171"/>
        <v>0.45987845467987537</v>
      </c>
      <c r="AD156" s="340">
        <f t="shared" si="172"/>
        <v>0.93011082207677387</v>
      </c>
      <c r="AE156" s="42">
        <f t="shared" si="183"/>
        <v>7287</v>
      </c>
      <c r="AF156" s="80">
        <f t="shared" si="183"/>
        <v>975469.23</v>
      </c>
      <c r="AG156" s="80"/>
      <c r="AH156" s="80">
        <f t="shared" si="183"/>
        <v>611002.98</v>
      </c>
      <c r="AI156" s="213">
        <f t="shared" si="173"/>
        <v>1889772.2425395716</v>
      </c>
      <c r="AJ156" s="339">
        <f t="shared" si="174"/>
        <v>2500775.2225395716</v>
      </c>
      <c r="AK156" s="340">
        <f t="shared" si="175"/>
        <v>0.62636827611671564</v>
      </c>
      <c r="AL156" s="340">
        <f t="shared" si="176"/>
        <v>2.5636638713243385</v>
      </c>
      <c r="AN156" s="213"/>
      <c r="AO156" s="348"/>
      <c r="AP156" s="60">
        <f t="shared" si="184"/>
        <v>0</v>
      </c>
      <c r="AQ156" s="213"/>
      <c r="AR156" s="348"/>
      <c r="AS156" s="60">
        <f t="shared" si="177"/>
        <v>0</v>
      </c>
      <c r="AT156" s="213">
        <f>VLOOKUP($A156,SuppCY14!$A$5:$C$105,3,FALSE)</f>
        <v>997722.6</v>
      </c>
      <c r="AU156" s="60">
        <f>VLOOKUP($A156,'Cost SettleCY14'!$A$23:$E$253,5,FALSE)</f>
        <v>85059</v>
      </c>
      <c r="AV156" s="60">
        <f t="shared" si="178"/>
        <v>1082781.6000000001</v>
      </c>
      <c r="AW156" s="213">
        <f>VLOOKUP($A156,SuppCY15!$A$5:$C$107,3,FALSE)</f>
        <v>1803961.2425395716</v>
      </c>
      <c r="AX156" s="60">
        <f>VLOOKUP($A156,'Cost SettleCY15'!$A$23:$E$253,5,FALSE)</f>
        <v>85811</v>
      </c>
      <c r="AY156" s="60">
        <f t="shared" si="179"/>
        <v>1889772.2425395716</v>
      </c>
    </row>
    <row r="157" spans="1:51" x14ac:dyDescent="0.25">
      <c r="A157" s="76">
        <v>73431</v>
      </c>
      <c r="B157" s="76" t="s">
        <v>140</v>
      </c>
      <c r="C157" s="76"/>
      <c r="D157" s="76"/>
      <c r="E157" s="77" t="s">
        <v>438</v>
      </c>
      <c r="F157" s="83" t="s">
        <v>45</v>
      </c>
      <c r="G157" s="42">
        <f t="shared" si="180"/>
        <v>8614</v>
      </c>
      <c r="H157" s="80">
        <f t="shared" si="180"/>
        <v>2670931.38</v>
      </c>
      <c r="I157" s="80"/>
      <c r="J157" s="80">
        <f t="shared" si="180"/>
        <v>1889610.11</v>
      </c>
      <c r="K157" s="339">
        <f t="shared" si="161"/>
        <v>0</v>
      </c>
      <c r="L157" s="339">
        <f t="shared" si="162"/>
        <v>1889610.11</v>
      </c>
      <c r="M157" s="340">
        <f t="shared" si="163"/>
        <v>0.707472353707567</v>
      </c>
      <c r="N157" s="340">
        <f t="shared" si="164"/>
        <v>0.707472353707567</v>
      </c>
      <c r="O157" s="42">
        <f t="shared" si="181"/>
        <v>8915</v>
      </c>
      <c r="P157" s="80">
        <f t="shared" si="181"/>
        <v>3568069.41</v>
      </c>
      <c r="Q157" s="80"/>
      <c r="R157" s="80">
        <f t="shared" si="181"/>
        <v>1826756.75</v>
      </c>
      <c r="S157" s="213">
        <f t="shared" si="165"/>
        <v>0</v>
      </c>
      <c r="T157" s="339">
        <f t="shared" si="166"/>
        <v>1826756.75</v>
      </c>
      <c r="U157" s="340">
        <f t="shared" si="167"/>
        <v>0.51197343439571708</v>
      </c>
      <c r="V157" s="340">
        <f t="shared" si="168"/>
        <v>0.51197343439571708</v>
      </c>
      <c r="W157" s="42">
        <f t="shared" si="182"/>
        <v>10135</v>
      </c>
      <c r="X157" s="80">
        <f t="shared" si="182"/>
        <v>3996447.7800000003</v>
      </c>
      <c r="Y157" s="80"/>
      <c r="Z157" s="80">
        <f t="shared" si="182"/>
        <v>1187433.52</v>
      </c>
      <c r="AA157" s="213">
        <f t="shared" si="169"/>
        <v>868000</v>
      </c>
      <c r="AB157" s="339">
        <f t="shared" si="170"/>
        <v>2055433.52</v>
      </c>
      <c r="AC157" s="340">
        <f t="shared" si="171"/>
        <v>0.29712224089163503</v>
      </c>
      <c r="AD157" s="340">
        <f t="shared" si="172"/>
        <v>0.51431512011399283</v>
      </c>
      <c r="AE157" s="42">
        <f t="shared" si="183"/>
        <v>6673</v>
      </c>
      <c r="AF157" s="80">
        <f t="shared" si="183"/>
        <v>1522571.5699999998</v>
      </c>
      <c r="AG157" s="80"/>
      <c r="AH157" s="80">
        <f t="shared" si="183"/>
        <v>588392.74</v>
      </c>
      <c r="AI157" s="213">
        <f t="shared" si="173"/>
        <v>1128059.417872234</v>
      </c>
      <c r="AJ157" s="339">
        <f t="shared" si="174"/>
        <v>1716452.157872234</v>
      </c>
      <c r="AK157" s="340">
        <f t="shared" si="175"/>
        <v>0.38644668769166629</v>
      </c>
      <c r="AL157" s="340">
        <f t="shared" si="176"/>
        <v>1.1273375857610648</v>
      </c>
      <c r="AN157" s="213"/>
      <c r="AO157" s="348"/>
      <c r="AP157" s="60">
        <f t="shared" si="184"/>
        <v>0</v>
      </c>
      <c r="AQ157" s="213"/>
      <c r="AR157" s="348"/>
      <c r="AS157" s="60">
        <f t="shared" si="177"/>
        <v>0</v>
      </c>
      <c r="AT157" s="213">
        <f>VLOOKUP($A157,SuppCY14!$A$5:$C$105,3,FALSE)</f>
        <v>555468</v>
      </c>
      <c r="AU157" s="60">
        <f>VLOOKUP($A157,'Cost SettleCY14'!$A$23:$E$253,5,FALSE)</f>
        <v>312532</v>
      </c>
      <c r="AV157" s="60">
        <f t="shared" si="178"/>
        <v>868000</v>
      </c>
      <c r="AW157" s="213">
        <f>VLOOKUP($A157,SuppCY15!$A$5:$C$107,3,FALSE)</f>
        <v>785154.41787223401</v>
      </c>
      <c r="AX157" s="60">
        <f>VLOOKUP($A157,'Cost SettleCY15'!$A$23:$E$253,5,FALSE)</f>
        <v>342905</v>
      </c>
      <c r="AY157" s="60">
        <f t="shared" si="179"/>
        <v>1128059.417872234</v>
      </c>
    </row>
    <row r="158" spans="1:51" x14ac:dyDescent="0.25">
      <c r="A158" s="76">
        <v>73469</v>
      </c>
      <c r="B158" s="76" t="s">
        <v>141</v>
      </c>
      <c r="C158" s="76"/>
      <c r="D158" s="76"/>
      <c r="E158" s="77" t="s">
        <v>438</v>
      </c>
      <c r="F158" s="83" t="s">
        <v>45</v>
      </c>
      <c r="G158" s="42">
        <f t="shared" si="180"/>
        <v>9246</v>
      </c>
      <c r="H158" s="80">
        <f t="shared" si="180"/>
        <v>5165122.5100000007</v>
      </c>
      <c r="I158" s="80"/>
      <c r="J158" s="80">
        <f t="shared" si="180"/>
        <v>2742217.74</v>
      </c>
      <c r="K158" s="339">
        <f t="shared" si="161"/>
        <v>0</v>
      </c>
      <c r="L158" s="339">
        <f t="shared" si="162"/>
        <v>2742217.74</v>
      </c>
      <c r="M158" s="340">
        <f t="shared" si="163"/>
        <v>0.53091049335052454</v>
      </c>
      <c r="N158" s="340">
        <f t="shared" si="164"/>
        <v>0.53091049335052454</v>
      </c>
      <c r="O158" s="42">
        <f t="shared" si="181"/>
        <v>4131</v>
      </c>
      <c r="P158" s="80">
        <f t="shared" si="181"/>
        <v>10061186.66</v>
      </c>
      <c r="Q158" s="80"/>
      <c r="R158" s="80">
        <f t="shared" si="181"/>
        <v>2898957.35</v>
      </c>
      <c r="S158" s="213">
        <f t="shared" si="165"/>
        <v>0</v>
      </c>
      <c r="T158" s="339">
        <f t="shared" si="166"/>
        <v>2898957.35</v>
      </c>
      <c r="U158" s="340">
        <f t="shared" si="167"/>
        <v>0.2881327469577033</v>
      </c>
      <c r="V158" s="340">
        <f t="shared" si="168"/>
        <v>0.2881327469577033</v>
      </c>
      <c r="W158" s="42">
        <f t="shared" si="182"/>
        <v>6748</v>
      </c>
      <c r="X158" s="80">
        <f t="shared" si="182"/>
        <v>6162681.4400000004</v>
      </c>
      <c r="Y158" s="80"/>
      <c r="Z158" s="80">
        <f t="shared" si="182"/>
        <v>1323911.27</v>
      </c>
      <c r="AA158" s="213">
        <f t="shared" si="169"/>
        <v>328626</v>
      </c>
      <c r="AB158" s="339">
        <f t="shared" si="170"/>
        <v>1652537.27</v>
      </c>
      <c r="AC158" s="340">
        <f t="shared" si="171"/>
        <v>0.21482714673630768</v>
      </c>
      <c r="AD158" s="340">
        <f t="shared" si="172"/>
        <v>0.26815231098494036</v>
      </c>
      <c r="AE158" s="42">
        <f t="shared" si="183"/>
        <v>4303</v>
      </c>
      <c r="AF158" s="80">
        <f t="shared" si="183"/>
        <v>6911637.8200000003</v>
      </c>
      <c r="AG158" s="80"/>
      <c r="AH158" s="80">
        <f t="shared" si="183"/>
        <v>1212396.6099999999</v>
      </c>
      <c r="AI158" s="213">
        <f t="shared" si="173"/>
        <v>444178.66445505549</v>
      </c>
      <c r="AJ158" s="339">
        <f t="shared" si="174"/>
        <v>1656575.2744550554</v>
      </c>
      <c r="AK158" s="340">
        <f t="shared" si="175"/>
        <v>0.17541379360066062</v>
      </c>
      <c r="AL158" s="340">
        <f t="shared" si="176"/>
        <v>0.23967912057855129</v>
      </c>
      <c r="AN158" s="213"/>
      <c r="AO158" s="348"/>
      <c r="AP158" s="60">
        <f t="shared" si="184"/>
        <v>0</v>
      </c>
      <c r="AQ158" s="213"/>
      <c r="AR158" s="348"/>
      <c r="AS158" s="60">
        <f t="shared" si="177"/>
        <v>0</v>
      </c>
      <c r="AT158" s="213">
        <f>VLOOKUP($A158,SuppCY14!$A$5:$C$105,3,FALSE)</f>
        <v>272694</v>
      </c>
      <c r="AU158" s="60">
        <f>VLOOKUP($A158,'Cost SettleCY14'!$A$23:$E$253,5,FALSE)</f>
        <v>55932</v>
      </c>
      <c r="AV158" s="60">
        <f t="shared" si="178"/>
        <v>328626</v>
      </c>
      <c r="AW158" s="213">
        <f>VLOOKUP($A158,SuppCY15!$A$5:$C$107,3,FALSE)</f>
        <v>702436.66445505549</v>
      </c>
      <c r="AX158" s="60">
        <f>VLOOKUP($A158,'Cost SettleCY15'!$A$23:$E$253,5,FALSE)</f>
        <v>-258258</v>
      </c>
      <c r="AY158" s="60">
        <f t="shared" si="179"/>
        <v>444178.66445505549</v>
      </c>
    </row>
    <row r="159" spans="1:51" x14ac:dyDescent="0.25">
      <c r="A159" s="76">
        <v>73053</v>
      </c>
      <c r="B159" s="76" t="s">
        <v>142</v>
      </c>
      <c r="C159" s="76"/>
      <c r="D159" s="76"/>
      <c r="E159" s="77" t="s">
        <v>438</v>
      </c>
      <c r="F159" s="83" t="s">
        <v>45</v>
      </c>
      <c r="G159" s="42">
        <f t="shared" si="180"/>
        <v>33376</v>
      </c>
      <c r="H159" s="80">
        <f t="shared" si="180"/>
        <v>2156648.04</v>
      </c>
      <c r="I159" s="80"/>
      <c r="J159" s="80">
        <f t="shared" si="180"/>
        <v>2296578.48</v>
      </c>
      <c r="K159" s="339">
        <f t="shared" si="161"/>
        <v>0</v>
      </c>
      <c r="L159" s="339">
        <f t="shared" si="162"/>
        <v>2296578.48</v>
      </c>
      <c r="M159" s="340">
        <f t="shared" si="163"/>
        <v>1.0648832991775514</v>
      </c>
      <c r="N159" s="340">
        <f t="shared" si="164"/>
        <v>1.0648832991775514</v>
      </c>
      <c r="O159" s="42">
        <f t="shared" si="181"/>
        <v>28063</v>
      </c>
      <c r="P159" s="80">
        <f t="shared" si="181"/>
        <v>1843815.7000000002</v>
      </c>
      <c r="Q159" s="80"/>
      <c r="R159" s="80">
        <f t="shared" si="181"/>
        <v>1687596.8199999998</v>
      </c>
      <c r="S159" s="213">
        <f t="shared" si="165"/>
        <v>0</v>
      </c>
      <c r="T159" s="339">
        <f t="shared" si="166"/>
        <v>1687596.8199999998</v>
      </c>
      <c r="U159" s="340">
        <f t="shared" si="167"/>
        <v>0.91527413504505883</v>
      </c>
      <c r="V159" s="340">
        <f t="shared" si="168"/>
        <v>0.91527413504505883</v>
      </c>
      <c r="W159" s="42">
        <f t="shared" si="182"/>
        <v>27755</v>
      </c>
      <c r="X159" s="80">
        <f t="shared" si="182"/>
        <v>2296762.6399999997</v>
      </c>
      <c r="Y159" s="80"/>
      <c r="Z159" s="80">
        <f t="shared" si="182"/>
        <v>1834881.4300000002</v>
      </c>
      <c r="AA159" s="213">
        <f t="shared" si="169"/>
        <v>1119563.3999999999</v>
      </c>
      <c r="AB159" s="339">
        <f t="shared" si="170"/>
        <v>2954444.83</v>
      </c>
      <c r="AC159" s="340">
        <f t="shared" si="171"/>
        <v>0.79889902336621099</v>
      </c>
      <c r="AD159" s="340">
        <f t="shared" si="172"/>
        <v>1.2863518321597223</v>
      </c>
      <c r="AE159" s="42">
        <f t="shared" si="183"/>
        <v>31380</v>
      </c>
      <c r="AF159" s="80">
        <f t="shared" si="183"/>
        <v>2009769.4500000002</v>
      </c>
      <c r="AG159" s="80"/>
      <c r="AH159" s="80">
        <f t="shared" si="183"/>
        <v>1770373.85</v>
      </c>
      <c r="AI159" s="213">
        <f t="shared" si="173"/>
        <v>1162150.2898254241</v>
      </c>
      <c r="AJ159" s="339">
        <f t="shared" si="174"/>
        <v>2932524.1398254242</v>
      </c>
      <c r="AK159" s="340">
        <f t="shared" si="175"/>
        <v>0.88088404866538295</v>
      </c>
      <c r="AL159" s="340">
        <f t="shared" si="176"/>
        <v>1.4591345986602711</v>
      </c>
      <c r="AN159" s="213"/>
      <c r="AO159" s="348"/>
      <c r="AP159" s="60">
        <f t="shared" si="184"/>
        <v>0</v>
      </c>
      <c r="AQ159" s="213"/>
      <c r="AR159" s="348"/>
      <c r="AS159" s="60">
        <f t="shared" si="177"/>
        <v>0</v>
      </c>
      <c r="AT159" s="213">
        <f>VLOOKUP($A159,SuppCY14!$A$5:$C$105,3,FALSE)</f>
        <v>834053.4</v>
      </c>
      <c r="AU159" s="60">
        <f>VLOOKUP($A159,'Cost SettleCY14'!$A$23:$E$253,5,FALSE)</f>
        <v>285510</v>
      </c>
      <c r="AV159" s="60">
        <f t="shared" si="178"/>
        <v>1119563.3999999999</v>
      </c>
      <c r="AW159" s="213">
        <f>VLOOKUP($A159,SuppCY15!$A$5:$C$107,3,FALSE)</f>
        <v>1180977.2898254241</v>
      </c>
      <c r="AX159" s="60">
        <f>VLOOKUP($A159,'Cost SettleCY15'!$A$23:$E$253,5,FALSE)</f>
        <v>-18827</v>
      </c>
      <c r="AY159" s="60">
        <f t="shared" si="179"/>
        <v>1162150.2898254241</v>
      </c>
    </row>
    <row r="160" spans="1:51" x14ac:dyDescent="0.25">
      <c r="A160" s="76">
        <v>72003</v>
      </c>
      <c r="B160" s="76" t="s">
        <v>143</v>
      </c>
      <c r="C160" s="76"/>
      <c r="D160" s="76"/>
      <c r="E160" s="77" t="s">
        <v>438</v>
      </c>
      <c r="F160" s="83" t="s">
        <v>45</v>
      </c>
      <c r="G160" s="42">
        <f t="shared" si="180"/>
        <v>48121</v>
      </c>
      <c r="H160" s="80">
        <f t="shared" si="180"/>
        <v>5281168.5999999996</v>
      </c>
      <c r="I160" s="80"/>
      <c r="J160" s="80">
        <f t="shared" si="180"/>
        <v>4399708.5</v>
      </c>
      <c r="K160" s="339">
        <f t="shared" si="161"/>
        <v>21180232</v>
      </c>
      <c r="L160" s="339">
        <f t="shared" si="162"/>
        <v>25579940.5</v>
      </c>
      <c r="M160" s="340">
        <f t="shared" si="163"/>
        <v>0.83309373989688573</v>
      </c>
      <c r="N160" s="340">
        <f t="shared" si="164"/>
        <v>4.8436136842894966</v>
      </c>
      <c r="O160" s="42">
        <f t="shared" si="181"/>
        <v>52896</v>
      </c>
      <c r="P160" s="80">
        <f t="shared" si="181"/>
        <v>5087978.47</v>
      </c>
      <c r="Q160" s="80"/>
      <c r="R160" s="80">
        <f t="shared" si="181"/>
        <v>4461768.5999999996</v>
      </c>
      <c r="S160" s="213">
        <f t="shared" si="165"/>
        <v>0</v>
      </c>
      <c r="T160" s="339">
        <f t="shared" si="166"/>
        <v>4461768.5999999996</v>
      </c>
      <c r="U160" s="340">
        <f t="shared" si="167"/>
        <v>0.87692363996972644</v>
      </c>
      <c r="V160" s="340">
        <f t="shared" si="168"/>
        <v>0.87692363996972644</v>
      </c>
      <c r="W160" s="42">
        <f t="shared" si="182"/>
        <v>62411</v>
      </c>
      <c r="X160" s="80">
        <f t="shared" si="182"/>
        <v>7081339.71</v>
      </c>
      <c r="Y160" s="80"/>
      <c r="Z160" s="80">
        <f t="shared" si="182"/>
        <v>5492199.1500000004</v>
      </c>
      <c r="AA160" s="213">
        <f t="shared" si="169"/>
        <v>3660523.2</v>
      </c>
      <c r="AB160" s="339">
        <f t="shared" si="170"/>
        <v>9152722.3500000015</v>
      </c>
      <c r="AC160" s="340">
        <f t="shared" si="171"/>
        <v>0.77558758298858688</v>
      </c>
      <c r="AD160" s="340">
        <f t="shared" si="172"/>
        <v>1.2925128188773196</v>
      </c>
      <c r="AE160" s="42">
        <f t="shared" si="183"/>
        <v>70896</v>
      </c>
      <c r="AF160" s="80">
        <f t="shared" si="183"/>
        <v>7091821.0999999996</v>
      </c>
      <c r="AG160" s="80"/>
      <c r="AH160" s="80">
        <f t="shared" si="183"/>
        <v>5389613.1500000004</v>
      </c>
      <c r="AI160" s="213">
        <f t="shared" si="173"/>
        <v>5299717.342653675</v>
      </c>
      <c r="AJ160" s="339">
        <f t="shared" si="174"/>
        <v>10689330.492653675</v>
      </c>
      <c r="AK160" s="340">
        <f t="shared" si="175"/>
        <v>0.75997590379148183</v>
      </c>
      <c r="AL160" s="340">
        <f t="shared" si="176"/>
        <v>1.5072758240691768</v>
      </c>
      <c r="AN160" s="213">
        <f>VLOOKUP($A160,SuppCY12!$A$5:$C$48,3,FALSE)</f>
        <v>21180232</v>
      </c>
      <c r="AO160" s="348"/>
      <c r="AP160" s="60">
        <f t="shared" si="184"/>
        <v>21180232</v>
      </c>
      <c r="AQ160" s="213"/>
      <c r="AR160" s="348"/>
      <c r="AS160" s="60">
        <f t="shared" si="177"/>
        <v>0</v>
      </c>
      <c r="AT160" s="213">
        <f>VLOOKUP($A160,SuppCY14!$A$5:$C$105,3,FALSE)</f>
        <v>3120052.2</v>
      </c>
      <c r="AU160" s="60">
        <f>VLOOKUP($A160,'Cost SettleCY14'!$A$23:$E$253,5,FALSE)</f>
        <v>540471</v>
      </c>
      <c r="AV160" s="60">
        <f t="shared" si="178"/>
        <v>3660523.2</v>
      </c>
      <c r="AW160" s="213">
        <f>VLOOKUP($A160,SuppCY15!$A$5:$C$107,3,FALSE)</f>
        <v>4337284.342653675</v>
      </c>
      <c r="AX160" s="60">
        <f>VLOOKUP($A160,'Cost SettleCY15'!$A$23:$E$253,5,FALSE)</f>
        <v>962433</v>
      </c>
      <c r="AY160" s="60">
        <f t="shared" si="179"/>
        <v>5299717.342653675</v>
      </c>
    </row>
    <row r="161" spans="1:51" x14ac:dyDescent="0.25">
      <c r="A161" s="76">
        <v>70702</v>
      </c>
      <c r="B161" s="76" t="s">
        <v>144</v>
      </c>
      <c r="C161" s="76"/>
      <c r="D161" s="76"/>
      <c r="E161" s="77" t="s">
        <v>438</v>
      </c>
      <c r="F161" s="83" t="s">
        <v>45</v>
      </c>
      <c r="G161" s="42">
        <f t="shared" si="180"/>
        <v>5590</v>
      </c>
      <c r="H161" s="80">
        <f t="shared" si="180"/>
        <v>1475467.34</v>
      </c>
      <c r="I161" s="80"/>
      <c r="J161" s="80">
        <f t="shared" si="180"/>
        <v>854648.35000000009</v>
      </c>
      <c r="K161" s="339">
        <f t="shared" si="161"/>
        <v>0</v>
      </c>
      <c r="L161" s="339">
        <f t="shared" si="162"/>
        <v>854648.35000000009</v>
      </c>
      <c r="M161" s="340">
        <f t="shared" si="163"/>
        <v>0.57923908366551846</v>
      </c>
      <c r="N161" s="340">
        <f t="shared" si="164"/>
        <v>0.57923908366551846</v>
      </c>
      <c r="O161" s="42">
        <f t="shared" si="181"/>
        <v>6452</v>
      </c>
      <c r="P161" s="80">
        <f t="shared" si="181"/>
        <v>1058537.6500000001</v>
      </c>
      <c r="Q161" s="80"/>
      <c r="R161" s="80">
        <f t="shared" si="181"/>
        <v>428030.11000000004</v>
      </c>
      <c r="S161" s="213">
        <f t="shared" si="165"/>
        <v>0</v>
      </c>
      <c r="T161" s="339">
        <f t="shared" si="166"/>
        <v>428030.11000000004</v>
      </c>
      <c r="U161" s="340">
        <f t="shared" si="167"/>
        <v>0.40435983547680138</v>
      </c>
      <c r="V161" s="340">
        <f t="shared" si="168"/>
        <v>0.40435983547680138</v>
      </c>
      <c r="W161" s="42">
        <f t="shared" si="182"/>
        <v>7444</v>
      </c>
      <c r="X161" s="80">
        <f t="shared" si="182"/>
        <v>1268621.5499999998</v>
      </c>
      <c r="Y161" s="80"/>
      <c r="Z161" s="80">
        <f t="shared" si="182"/>
        <v>551468.54999999993</v>
      </c>
      <c r="AA161" s="213">
        <f t="shared" si="169"/>
        <v>1332593.6000000001</v>
      </c>
      <c r="AB161" s="339">
        <f t="shared" si="170"/>
        <v>1884062.15</v>
      </c>
      <c r="AC161" s="340">
        <f t="shared" si="171"/>
        <v>0.43469902430713087</v>
      </c>
      <c r="AD161" s="340">
        <f t="shared" si="172"/>
        <v>1.4851254497450403</v>
      </c>
      <c r="AE161" s="42">
        <f t="shared" si="183"/>
        <v>4690</v>
      </c>
      <c r="AF161" s="80">
        <f t="shared" si="183"/>
        <v>908977.08000000007</v>
      </c>
      <c r="AG161" s="80"/>
      <c r="AH161" s="80">
        <f t="shared" si="183"/>
        <v>372288.88</v>
      </c>
      <c r="AI161" s="213">
        <f t="shared" si="173"/>
        <v>2134352.9699171935</v>
      </c>
      <c r="AJ161" s="339">
        <f t="shared" si="174"/>
        <v>2506641.8499171934</v>
      </c>
      <c r="AK161" s="340">
        <f t="shared" si="175"/>
        <v>0.40956905096000878</v>
      </c>
      <c r="AL161" s="340">
        <f t="shared" si="176"/>
        <v>2.7576513259467368</v>
      </c>
      <c r="AN161" s="213" t="s">
        <v>31</v>
      </c>
      <c r="AO161" s="348"/>
      <c r="AP161" s="60">
        <f t="shared" si="184"/>
        <v>0</v>
      </c>
      <c r="AQ161" s="213"/>
      <c r="AR161" s="348"/>
      <c r="AS161" s="60">
        <f t="shared" si="177"/>
        <v>0</v>
      </c>
      <c r="AT161" s="213">
        <f>VLOOKUP($A161,SuppCY14!$A$5:$C$105,3,FALSE)</f>
        <v>1235865.6000000001</v>
      </c>
      <c r="AU161" s="60">
        <f>VLOOKUP($A161,'Cost SettleCY14'!$A$23:$E$253,5,FALSE)</f>
        <v>96728</v>
      </c>
      <c r="AV161" s="60">
        <f t="shared" si="178"/>
        <v>1332593.6000000001</v>
      </c>
      <c r="AW161" s="213">
        <f>VLOOKUP($A161,SuppCY15!$A$5:$C$107,3,FALSE)</f>
        <v>2069653.9699171935</v>
      </c>
      <c r="AX161" s="60">
        <f>VLOOKUP($A161,'Cost SettleCY15'!$A$23:$E$253,5,FALSE)</f>
        <v>64699</v>
      </c>
      <c r="AY161" s="60">
        <f t="shared" si="179"/>
        <v>2134352.9699171935</v>
      </c>
    </row>
    <row r="162" spans="1:51" x14ac:dyDescent="0.25">
      <c r="A162" s="76">
        <v>73516</v>
      </c>
      <c r="B162" s="76" t="s">
        <v>145</v>
      </c>
      <c r="C162" s="76"/>
      <c r="D162" s="76"/>
      <c r="E162" s="77" t="s">
        <v>438</v>
      </c>
      <c r="F162" s="83" t="s">
        <v>45</v>
      </c>
      <c r="G162" s="42">
        <f t="shared" si="180"/>
        <v>16060</v>
      </c>
      <c r="H162" s="80">
        <f t="shared" si="180"/>
        <v>2563237.33</v>
      </c>
      <c r="I162" s="80"/>
      <c r="J162" s="80">
        <f t="shared" si="180"/>
        <v>1941276.79</v>
      </c>
      <c r="K162" s="339">
        <f t="shared" si="161"/>
        <v>0</v>
      </c>
      <c r="L162" s="339">
        <f t="shared" si="162"/>
        <v>1941276.79</v>
      </c>
      <c r="M162" s="340">
        <f t="shared" si="163"/>
        <v>0.75735351045312682</v>
      </c>
      <c r="N162" s="340">
        <f t="shared" si="164"/>
        <v>0.75735351045312682</v>
      </c>
      <c r="O162" s="42">
        <f t="shared" si="181"/>
        <v>14914</v>
      </c>
      <c r="P162" s="80">
        <f t="shared" si="181"/>
        <v>3513016.17</v>
      </c>
      <c r="Q162" s="80"/>
      <c r="R162" s="80">
        <f t="shared" si="181"/>
        <v>1947927.79</v>
      </c>
      <c r="S162" s="213">
        <f t="shared" si="165"/>
        <v>0</v>
      </c>
      <c r="T162" s="339">
        <f t="shared" si="166"/>
        <v>1947927.79</v>
      </c>
      <c r="U162" s="340">
        <f t="shared" si="167"/>
        <v>0.55448870592588251</v>
      </c>
      <c r="V162" s="340">
        <f t="shared" si="168"/>
        <v>0.55448870592588251</v>
      </c>
      <c r="W162" s="42">
        <f t="shared" si="182"/>
        <v>15507</v>
      </c>
      <c r="X162" s="80">
        <f t="shared" si="182"/>
        <v>2793040.21</v>
      </c>
      <c r="Y162" s="80"/>
      <c r="Z162" s="80">
        <f t="shared" si="182"/>
        <v>1371251.47</v>
      </c>
      <c r="AA162" s="213">
        <f t="shared" si="169"/>
        <v>801977.2</v>
      </c>
      <c r="AB162" s="339">
        <f t="shared" si="170"/>
        <v>2173228.67</v>
      </c>
      <c r="AC162" s="340">
        <f t="shared" si="171"/>
        <v>0.49095299992118624</v>
      </c>
      <c r="AD162" s="340">
        <f t="shared" si="172"/>
        <v>0.77808714039243998</v>
      </c>
      <c r="AE162" s="42">
        <f t="shared" si="183"/>
        <v>15463</v>
      </c>
      <c r="AF162" s="80">
        <f t="shared" si="183"/>
        <v>1618746.24</v>
      </c>
      <c r="AG162" s="80"/>
      <c r="AH162" s="80">
        <f t="shared" si="183"/>
        <v>972384.33</v>
      </c>
      <c r="AI162" s="213">
        <f t="shared" si="173"/>
        <v>1029037.5652401706</v>
      </c>
      <c r="AJ162" s="339">
        <f t="shared" si="174"/>
        <v>2001421.8952401704</v>
      </c>
      <c r="AK162" s="340">
        <f t="shared" si="175"/>
        <v>0.60070213970041408</v>
      </c>
      <c r="AL162" s="340">
        <f t="shared" si="176"/>
        <v>1.2364024982940935</v>
      </c>
      <c r="AN162" s="213" t="s">
        <v>31</v>
      </c>
      <c r="AO162" s="348"/>
      <c r="AP162" s="60">
        <f t="shared" si="184"/>
        <v>0</v>
      </c>
      <c r="AQ162" s="213"/>
      <c r="AR162" s="348"/>
      <c r="AS162" s="60">
        <f t="shared" si="177"/>
        <v>0</v>
      </c>
      <c r="AT162" s="213">
        <f>VLOOKUP($A162,SuppCY14!$A$5:$C$105,3,FALSE)</f>
        <v>664678.19999999995</v>
      </c>
      <c r="AU162" s="60">
        <f>VLOOKUP($A162,'Cost SettleCY14'!$A$23:$E$253,5,FALSE)</f>
        <v>137299</v>
      </c>
      <c r="AV162" s="60">
        <f t="shared" si="178"/>
        <v>801977.2</v>
      </c>
      <c r="AW162" s="213">
        <f>VLOOKUP($A162,SuppCY15!$A$5:$C$107,3,FALSE)</f>
        <v>1050863.5652401706</v>
      </c>
      <c r="AX162" s="60">
        <f>VLOOKUP($A162,'Cost SettleCY15'!$A$23:$E$253,5,FALSE)</f>
        <v>-21826</v>
      </c>
      <c r="AY162" s="60">
        <f t="shared" si="179"/>
        <v>1029037.5652401706</v>
      </c>
    </row>
    <row r="163" spans="1:51" x14ac:dyDescent="0.25">
      <c r="A163" s="76">
        <v>74561</v>
      </c>
      <c r="B163" s="76" t="s">
        <v>146</v>
      </c>
      <c r="C163" s="76"/>
      <c r="D163" s="76"/>
      <c r="E163" s="77" t="s">
        <v>438</v>
      </c>
      <c r="F163" s="83" t="s">
        <v>45</v>
      </c>
      <c r="G163" s="42">
        <f t="shared" si="180"/>
        <v>31227</v>
      </c>
      <c r="H163" s="80">
        <f t="shared" si="180"/>
        <v>4912237.74</v>
      </c>
      <c r="I163" s="80"/>
      <c r="J163" s="80">
        <f t="shared" si="180"/>
        <v>5066653.1099999994</v>
      </c>
      <c r="K163" s="339">
        <f t="shared" si="161"/>
        <v>92789270</v>
      </c>
      <c r="L163" s="339">
        <f t="shared" si="162"/>
        <v>97855923.109999999</v>
      </c>
      <c r="M163" s="340">
        <f t="shared" si="163"/>
        <v>1.0314348323865936</v>
      </c>
      <c r="N163" s="340">
        <f t="shared" si="164"/>
        <v>19.920844285113937</v>
      </c>
      <c r="O163" s="42">
        <f t="shared" si="181"/>
        <v>39579</v>
      </c>
      <c r="P163" s="80">
        <f t="shared" si="181"/>
        <v>4738329.2699999996</v>
      </c>
      <c r="Q163" s="80"/>
      <c r="R163" s="80">
        <f t="shared" si="181"/>
        <v>4626085.07</v>
      </c>
      <c r="S163" s="213">
        <f t="shared" si="165"/>
        <v>51547453</v>
      </c>
      <c r="T163" s="339">
        <f t="shared" si="166"/>
        <v>56173538.07</v>
      </c>
      <c r="U163" s="340">
        <f t="shared" si="167"/>
        <v>0.976311439411639</v>
      </c>
      <c r="V163" s="340">
        <f t="shared" si="168"/>
        <v>11.855136034056157</v>
      </c>
      <c r="W163" s="42">
        <f t="shared" si="182"/>
        <v>36777</v>
      </c>
      <c r="X163" s="80">
        <f t="shared" si="182"/>
        <v>4569345.1899999995</v>
      </c>
      <c r="Y163" s="80"/>
      <c r="Z163" s="80">
        <f t="shared" si="182"/>
        <v>3958139.4699999997</v>
      </c>
      <c r="AA163" s="213">
        <f t="shared" si="169"/>
        <v>48076184.600000001</v>
      </c>
      <c r="AB163" s="339">
        <f t="shared" si="170"/>
        <v>52034324.07</v>
      </c>
      <c r="AC163" s="340">
        <f t="shared" si="171"/>
        <v>0.86623778800130447</v>
      </c>
      <c r="AD163" s="340">
        <f t="shared" si="172"/>
        <v>11.38769821633896</v>
      </c>
      <c r="AE163" s="42">
        <f t="shared" si="183"/>
        <v>47565</v>
      </c>
      <c r="AF163" s="80">
        <f t="shared" si="183"/>
        <v>6118936.0899999999</v>
      </c>
      <c r="AG163" s="80"/>
      <c r="AH163" s="80">
        <f t="shared" si="183"/>
        <v>4779630.5</v>
      </c>
      <c r="AI163" s="213">
        <f t="shared" si="173"/>
        <v>3481384.5809152159</v>
      </c>
      <c r="AJ163" s="339">
        <f t="shared" si="174"/>
        <v>8261015.0809152164</v>
      </c>
      <c r="AK163" s="340">
        <f t="shared" si="175"/>
        <v>0.78112116709491575</v>
      </c>
      <c r="AL163" s="340">
        <f t="shared" si="176"/>
        <v>1.3500737643617415</v>
      </c>
      <c r="AN163" s="213">
        <f>VLOOKUP($A163,SuppCY12!$A$5:$C$48,3,FALSE)</f>
        <v>92789270</v>
      </c>
      <c r="AO163" s="348"/>
      <c r="AP163" s="60">
        <f t="shared" si="184"/>
        <v>92789270</v>
      </c>
      <c r="AQ163" s="213">
        <f>VLOOKUP($A163,SuppCY13!$A$5:$C$55,3,FALSE)</f>
        <v>51547453</v>
      </c>
      <c r="AR163" s="348"/>
      <c r="AS163" s="60">
        <f t="shared" si="177"/>
        <v>51547453</v>
      </c>
      <c r="AT163" s="213">
        <f>VLOOKUP($A163,SuppCY14!$A$5:$C$105,3,FALSE)</f>
        <v>48230537.600000001</v>
      </c>
      <c r="AU163" s="60">
        <f>VLOOKUP($A163,'Cost SettleCY14'!$A$23:$E$253,5,FALSE)</f>
        <v>-154353</v>
      </c>
      <c r="AV163" s="60">
        <f t="shared" si="178"/>
        <v>48076184.600000001</v>
      </c>
      <c r="AW163" s="213">
        <f>VLOOKUP($A163,SuppCY15!$A$5:$C$107,3,FALSE)</f>
        <v>3298393.5809152159</v>
      </c>
      <c r="AX163" s="60">
        <f>VLOOKUP($A163,'Cost SettleCY15'!$A$23:$E$253,5,FALSE)</f>
        <v>182991</v>
      </c>
      <c r="AY163" s="60">
        <f t="shared" si="179"/>
        <v>3481384.5809152159</v>
      </c>
    </row>
    <row r="164" spans="1:51" x14ac:dyDescent="0.25">
      <c r="A164" s="76">
        <v>74064</v>
      </c>
      <c r="B164" s="76" t="s">
        <v>147</v>
      </c>
      <c r="C164" s="76"/>
      <c r="D164" s="76"/>
      <c r="E164" s="77" t="s">
        <v>438</v>
      </c>
      <c r="F164" s="83" t="s">
        <v>45</v>
      </c>
      <c r="G164" s="42">
        <f t="shared" si="180"/>
        <v>5677</v>
      </c>
      <c r="H164" s="80">
        <f t="shared" si="180"/>
        <v>1505066.8699999999</v>
      </c>
      <c r="I164" s="80"/>
      <c r="J164" s="80">
        <f t="shared" si="180"/>
        <v>1790759.31</v>
      </c>
      <c r="K164" s="339">
        <f t="shared" si="161"/>
        <v>0</v>
      </c>
      <c r="L164" s="339">
        <f t="shared" si="162"/>
        <v>1790759.31</v>
      </c>
      <c r="M164" s="340">
        <f t="shared" si="163"/>
        <v>1.1898204297062231</v>
      </c>
      <c r="N164" s="340">
        <f t="shared" si="164"/>
        <v>1.1898204297062231</v>
      </c>
      <c r="O164" s="42">
        <f t="shared" si="181"/>
        <v>6228</v>
      </c>
      <c r="P164" s="80">
        <f t="shared" si="181"/>
        <v>1771886.27</v>
      </c>
      <c r="Q164" s="80"/>
      <c r="R164" s="80">
        <f t="shared" si="181"/>
        <v>2187143.73</v>
      </c>
      <c r="S164" s="213">
        <f t="shared" si="165"/>
        <v>0</v>
      </c>
      <c r="T164" s="339">
        <f t="shared" si="166"/>
        <v>2187143.73</v>
      </c>
      <c r="U164" s="340">
        <f t="shared" si="167"/>
        <v>1.234358980613355</v>
      </c>
      <c r="V164" s="340">
        <f t="shared" si="168"/>
        <v>1.234358980613355</v>
      </c>
      <c r="W164" s="42">
        <f t="shared" si="182"/>
        <v>6881</v>
      </c>
      <c r="X164" s="80">
        <f t="shared" si="182"/>
        <v>2493550.9900000002</v>
      </c>
      <c r="Y164" s="80"/>
      <c r="Z164" s="80">
        <f t="shared" si="182"/>
        <v>2736275.62</v>
      </c>
      <c r="AA164" s="213">
        <f t="shared" si="169"/>
        <v>453671.19999999995</v>
      </c>
      <c r="AB164" s="339">
        <f t="shared" si="170"/>
        <v>3189946.8200000003</v>
      </c>
      <c r="AC164" s="340">
        <f t="shared" si="171"/>
        <v>1.0973409531120115</v>
      </c>
      <c r="AD164" s="340">
        <f t="shared" si="172"/>
        <v>1.2792787606079794</v>
      </c>
      <c r="AE164" s="42">
        <f t="shared" si="183"/>
        <v>8087</v>
      </c>
      <c r="AF164" s="80">
        <f t="shared" si="183"/>
        <v>2792000.79</v>
      </c>
      <c r="AG164" s="80"/>
      <c r="AH164" s="80">
        <f t="shared" si="183"/>
        <v>2376052.7599999998</v>
      </c>
      <c r="AI164" s="213">
        <f t="shared" si="173"/>
        <v>1277870.9412755037</v>
      </c>
      <c r="AJ164" s="339">
        <f t="shared" si="174"/>
        <v>3653923.7012755033</v>
      </c>
      <c r="AK164" s="340">
        <f t="shared" si="175"/>
        <v>0.85102152138001352</v>
      </c>
      <c r="AL164" s="340">
        <f t="shared" si="176"/>
        <v>1.3087115570893171</v>
      </c>
      <c r="AN164" s="213"/>
      <c r="AO164" s="348"/>
      <c r="AP164" s="60">
        <f t="shared" si="184"/>
        <v>0</v>
      </c>
      <c r="AQ164" s="213"/>
      <c r="AR164" s="348"/>
      <c r="AS164" s="60">
        <f t="shared" si="177"/>
        <v>0</v>
      </c>
      <c r="AT164" s="213">
        <f>VLOOKUP($A164,SuppCY14!$A$5:$C$105,3,FALSE)</f>
        <v>622504.19999999995</v>
      </c>
      <c r="AU164" s="60">
        <f>VLOOKUP($A164,'Cost SettleCY14'!$A$23:$E$253,5,FALSE)</f>
        <v>-168833</v>
      </c>
      <c r="AV164" s="60">
        <f t="shared" si="178"/>
        <v>453671.19999999995</v>
      </c>
      <c r="AW164" s="213">
        <f>VLOOKUP($A164,SuppCY15!$A$5:$C$107,3,FALSE)</f>
        <v>1305645.9412755037</v>
      </c>
      <c r="AX164" s="60">
        <f>VLOOKUP($A164,'Cost SettleCY15'!$A$23:$E$253,5,FALSE)</f>
        <v>-27775</v>
      </c>
      <c r="AY164" s="60">
        <f t="shared" si="179"/>
        <v>1277870.9412755037</v>
      </c>
    </row>
    <row r="165" spans="1:51" x14ac:dyDescent="0.25">
      <c r="A165" s="76">
        <v>76628</v>
      </c>
      <c r="B165" s="76" t="s">
        <v>148</v>
      </c>
      <c r="C165" s="76"/>
      <c r="D165" s="76"/>
      <c r="E165" s="77" t="s">
        <v>438</v>
      </c>
      <c r="F165" s="83" t="s">
        <v>45</v>
      </c>
      <c r="G165" s="42">
        <f t="shared" si="180"/>
        <v>13415</v>
      </c>
      <c r="H165" s="80">
        <f t="shared" si="180"/>
        <v>1656132.5899999999</v>
      </c>
      <c r="I165" s="80"/>
      <c r="J165" s="80">
        <f t="shared" si="180"/>
        <v>1747473.98</v>
      </c>
      <c r="K165" s="339">
        <f t="shared" si="161"/>
        <v>0</v>
      </c>
      <c r="L165" s="339">
        <f t="shared" si="162"/>
        <v>1747473.98</v>
      </c>
      <c r="M165" s="340">
        <f t="shared" si="163"/>
        <v>1.0551534282650643</v>
      </c>
      <c r="N165" s="340">
        <f t="shared" si="164"/>
        <v>1.0551534282650643</v>
      </c>
      <c r="O165" s="42">
        <f t="shared" si="181"/>
        <v>16959</v>
      </c>
      <c r="P165" s="80">
        <f t="shared" si="181"/>
        <v>2665806.59</v>
      </c>
      <c r="Q165" s="80"/>
      <c r="R165" s="80">
        <f t="shared" si="181"/>
        <v>1903149.3599999999</v>
      </c>
      <c r="S165" s="213">
        <f t="shared" si="165"/>
        <v>0</v>
      </c>
      <c r="T165" s="339">
        <f t="shared" si="166"/>
        <v>1903149.3599999999</v>
      </c>
      <c r="U165" s="340">
        <f t="shared" si="167"/>
        <v>0.71391126690852691</v>
      </c>
      <c r="V165" s="340">
        <f t="shared" si="168"/>
        <v>0.71391126690852691</v>
      </c>
      <c r="W165" s="42">
        <f t="shared" si="182"/>
        <v>19334</v>
      </c>
      <c r="X165" s="80">
        <f t="shared" si="182"/>
        <v>2887878.0999999996</v>
      </c>
      <c r="Y165" s="80"/>
      <c r="Z165" s="80">
        <f t="shared" si="182"/>
        <v>1672964.08</v>
      </c>
      <c r="AA165" s="213">
        <f t="shared" si="169"/>
        <v>1431864.6</v>
      </c>
      <c r="AB165" s="339">
        <f t="shared" si="170"/>
        <v>3104828.68</v>
      </c>
      <c r="AC165" s="340">
        <f t="shared" si="171"/>
        <v>0.57930564312946597</v>
      </c>
      <c r="AD165" s="340">
        <f t="shared" si="172"/>
        <v>1.0751245629100483</v>
      </c>
      <c r="AE165" s="42">
        <f t="shared" si="183"/>
        <v>23831</v>
      </c>
      <c r="AF165" s="80">
        <f t="shared" si="183"/>
        <v>3484290.83</v>
      </c>
      <c r="AG165" s="80"/>
      <c r="AH165" s="80">
        <f t="shared" si="183"/>
        <v>2516799.42</v>
      </c>
      <c r="AI165" s="213">
        <f t="shared" si="173"/>
        <v>2324454.079941689</v>
      </c>
      <c r="AJ165" s="339">
        <f t="shared" si="174"/>
        <v>4841253.499941689</v>
      </c>
      <c r="AK165" s="340">
        <f t="shared" si="175"/>
        <v>0.72232759628736265</v>
      </c>
      <c r="AL165" s="340">
        <f t="shared" si="176"/>
        <v>1.3894516089926079</v>
      </c>
      <c r="AN165" s="213"/>
      <c r="AO165" s="348"/>
      <c r="AP165" s="60">
        <f t="shared" si="184"/>
        <v>0</v>
      </c>
      <c r="AQ165" s="213"/>
      <c r="AR165" s="348"/>
      <c r="AS165" s="60">
        <f t="shared" si="177"/>
        <v>0</v>
      </c>
      <c r="AT165" s="213">
        <f>VLOOKUP($A165,SuppCY14!$A$5:$C$105,3,FALSE)</f>
        <v>1100565.6000000001</v>
      </c>
      <c r="AU165" s="60">
        <f>VLOOKUP($A165,'Cost SettleCY14'!$A$23:$E$253,5,FALSE)</f>
        <v>331299</v>
      </c>
      <c r="AV165" s="60">
        <f t="shared" si="178"/>
        <v>1431864.6</v>
      </c>
      <c r="AW165" s="213">
        <f>VLOOKUP($A165,SuppCY15!$A$5:$C$107,3,FALSE)</f>
        <v>2206736.079941689</v>
      </c>
      <c r="AX165" s="60">
        <f>VLOOKUP($A165,'Cost SettleCY15'!$A$23:$E$253,5,FALSE)</f>
        <v>117718</v>
      </c>
      <c r="AY165" s="60">
        <f t="shared" si="179"/>
        <v>2324454.079941689</v>
      </c>
    </row>
    <row r="166" spans="1:51" x14ac:dyDescent="0.25">
      <c r="A166" s="76">
        <v>74076</v>
      </c>
      <c r="B166" s="76" t="s">
        <v>149</v>
      </c>
      <c r="C166" s="76"/>
      <c r="D166" s="76"/>
      <c r="E166" s="77" t="s">
        <v>438</v>
      </c>
      <c r="F166" s="83" t="s">
        <v>45</v>
      </c>
      <c r="G166" s="42">
        <f t="shared" si="180"/>
        <v>8703</v>
      </c>
      <c r="H166" s="80">
        <f t="shared" si="180"/>
        <v>735465.96</v>
      </c>
      <c r="I166" s="80"/>
      <c r="J166" s="80">
        <f t="shared" si="180"/>
        <v>785113.11</v>
      </c>
      <c r="K166" s="339">
        <f t="shared" si="161"/>
        <v>0</v>
      </c>
      <c r="L166" s="339">
        <f t="shared" si="162"/>
        <v>785113.11</v>
      </c>
      <c r="M166" s="340">
        <f t="shared" si="163"/>
        <v>1.0675043478558817</v>
      </c>
      <c r="N166" s="340">
        <f t="shared" si="164"/>
        <v>1.0675043478558817</v>
      </c>
      <c r="O166" s="42">
        <f t="shared" si="181"/>
        <v>6775</v>
      </c>
      <c r="P166" s="80">
        <f t="shared" si="181"/>
        <v>664118.27</v>
      </c>
      <c r="Q166" s="80"/>
      <c r="R166" s="80">
        <f t="shared" si="181"/>
        <v>543526.80000000005</v>
      </c>
      <c r="S166" s="213">
        <f t="shared" si="165"/>
        <v>0</v>
      </c>
      <c r="T166" s="339">
        <f t="shared" si="166"/>
        <v>543526.80000000005</v>
      </c>
      <c r="U166" s="340">
        <f t="shared" si="167"/>
        <v>0.81841868316617761</v>
      </c>
      <c r="V166" s="340">
        <f t="shared" si="168"/>
        <v>0.81841868316617761</v>
      </c>
      <c r="W166" s="42">
        <f t="shared" si="182"/>
        <v>9530</v>
      </c>
      <c r="X166" s="80">
        <f t="shared" si="182"/>
        <v>927474.55999999994</v>
      </c>
      <c r="Y166" s="80"/>
      <c r="Z166" s="80">
        <f t="shared" si="182"/>
        <v>835088.90999999992</v>
      </c>
      <c r="AA166" s="213">
        <f t="shared" si="169"/>
        <v>802799.4</v>
      </c>
      <c r="AB166" s="339">
        <f t="shared" si="170"/>
        <v>1637888.31</v>
      </c>
      <c r="AC166" s="340">
        <f t="shared" si="171"/>
        <v>0.90039009803136805</v>
      </c>
      <c r="AD166" s="340">
        <f t="shared" si="172"/>
        <v>1.7659657532816859</v>
      </c>
      <c r="AE166" s="42">
        <f t="shared" si="183"/>
        <v>7807</v>
      </c>
      <c r="AF166" s="80">
        <f t="shared" si="183"/>
        <v>634708.38</v>
      </c>
      <c r="AG166" s="80"/>
      <c r="AH166" s="80">
        <f t="shared" si="183"/>
        <v>554808.53</v>
      </c>
      <c r="AI166" s="213">
        <f t="shared" si="173"/>
        <v>1042131.6353408999</v>
      </c>
      <c r="AJ166" s="339">
        <f t="shared" si="174"/>
        <v>1596940.1653409</v>
      </c>
      <c r="AK166" s="340">
        <f t="shared" si="175"/>
        <v>0.874115652923946</v>
      </c>
      <c r="AL166" s="340">
        <f t="shared" si="176"/>
        <v>2.5160218702971906</v>
      </c>
      <c r="AN166" s="213"/>
      <c r="AO166" s="348"/>
      <c r="AP166" s="60">
        <f t="shared" si="184"/>
        <v>0</v>
      </c>
      <c r="AQ166" s="213"/>
      <c r="AR166" s="348"/>
      <c r="AS166" s="60">
        <f t="shared" si="177"/>
        <v>0</v>
      </c>
      <c r="AT166" s="213">
        <f>VLOOKUP($A166,SuppCY14!$A$5:$C$105,3,FALSE)</f>
        <v>643214.4</v>
      </c>
      <c r="AU166" s="60">
        <f>VLOOKUP($A166,'Cost SettleCY14'!$A$23:$E$253,5,FALSE)</f>
        <v>159585</v>
      </c>
      <c r="AV166" s="60">
        <f t="shared" si="178"/>
        <v>802799.4</v>
      </c>
      <c r="AW166" s="213">
        <f>VLOOKUP($A166,SuppCY15!$A$5:$C$107,3,FALSE)</f>
        <v>922784.63534089993</v>
      </c>
      <c r="AX166" s="60">
        <f>VLOOKUP($A166,'Cost SettleCY15'!$A$23:$E$253,5,FALSE)</f>
        <v>119347</v>
      </c>
      <c r="AY166" s="60">
        <f t="shared" si="179"/>
        <v>1042131.6353408999</v>
      </c>
    </row>
    <row r="167" spans="1:51" x14ac:dyDescent="0.25">
      <c r="A167" s="76">
        <v>73440</v>
      </c>
      <c r="B167" s="76" t="s">
        <v>150</v>
      </c>
      <c r="C167" s="76"/>
      <c r="D167" s="76"/>
      <c r="E167" s="77" t="s">
        <v>438</v>
      </c>
      <c r="F167" s="83" t="s">
        <v>45</v>
      </c>
      <c r="G167" s="42">
        <f t="shared" si="180"/>
        <v>15049</v>
      </c>
      <c r="H167" s="80">
        <f t="shared" si="180"/>
        <v>2551784.64</v>
      </c>
      <c r="I167" s="80"/>
      <c r="J167" s="80">
        <f t="shared" si="180"/>
        <v>3642722.61</v>
      </c>
      <c r="K167" s="339">
        <f t="shared" si="161"/>
        <v>0</v>
      </c>
      <c r="L167" s="339">
        <f t="shared" si="162"/>
        <v>3642722.61</v>
      </c>
      <c r="M167" s="340">
        <f t="shared" si="163"/>
        <v>1.427519608394539</v>
      </c>
      <c r="N167" s="340">
        <f t="shared" si="164"/>
        <v>1.427519608394539</v>
      </c>
      <c r="O167" s="42">
        <f t="shared" si="181"/>
        <v>14280</v>
      </c>
      <c r="P167" s="80">
        <f t="shared" si="181"/>
        <v>2427117.71</v>
      </c>
      <c r="Q167" s="80"/>
      <c r="R167" s="80">
        <f t="shared" si="181"/>
        <v>2669150.19</v>
      </c>
      <c r="S167" s="213">
        <f t="shared" si="165"/>
        <v>0</v>
      </c>
      <c r="T167" s="339">
        <f t="shared" si="166"/>
        <v>2669150.19</v>
      </c>
      <c r="U167" s="340">
        <f t="shared" si="167"/>
        <v>1.0997201244104473</v>
      </c>
      <c r="V167" s="340">
        <f t="shared" si="168"/>
        <v>1.0997201244104473</v>
      </c>
      <c r="W167" s="42">
        <f t="shared" si="182"/>
        <v>13553</v>
      </c>
      <c r="X167" s="80">
        <f t="shared" si="182"/>
        <v>2314598.35</v>
      </c>
      <c r="Y167" s="80"/>
      <c r="Z167" s="80">
        <f t="shared" si="182"/>
        <v>2383012.1</v>
      </c>
      <c r="AA167" s="213">
        <f t="shared" si="169"/>
        <v>906418.2</v>
      </c>
      <c r="AB167" s="339">
        <f t="shared" si="170"/>
        <v>3289430.3</v>
      </c>
      <c r="AC167" s="340">
        <f t="shared" si="171"/>
        <v>1.0295575040049605</v>
      </c>
      <c r="AD167" s="340">
        <f t="shared" si="172"/>
        <v>1.4211667868855085</v>
      </c>
      <c r="AE167" s="42">
        <f t="shared" si="183"/>
        <v>16104</v>
      </c>
      <c r="AF167" s="80">
        <f t="shared" si="183"/>
        <v>1841361.22</v>
      </c>
      <c r="AG167" s="80"/>
      <c r="AH167" s="80">
        <f t="shared" si="183"/>
        <v>2014503.28</v>
      </c>
      <c r="AI167" s="213">
        <f t="shared" si="173"/>
        <v>1441548.0038911705</v>
      </c>
      <c r="AJ167" s="339">
        <f t="shared" si="174"/>
        <v>3456051.2838911703</v>
      </c>
      <c r="AK167" s="340">
        <f t="shared" si="175"/>
        <v>1.0940293833276233</v>
      </c>
      <c r="AL167" s="340">
        <f t="shared" si="176"/>
        <v>1.8769002227011007</v>
      </c>
      <c r="AN167" s="213"/>
      <c r="AO167" s="348"/>
      <c r="AP167" s="60">
        <f t="shared" si="184"/>
        <v>0</v>
      </c>
      <c r="AQ167" s="213"/>
      <c r="AR167" s="348"/>
      <c r="AS167" s="60">
        <f t="shared" si="177"/>
        <v>0</v>
      </c>
      <c r="AT167" s="213">
        <f>VLOOKUP($A167,SuppCY14!$A$5:$C$105,3,FALSE)</f>
        <v>985108.2</v>
      </c>
      <c r="AU167" s="60">
        <f>VLOOKUP($A167,'Cost SettleCY14'!$A$23:$E$253,5,FALSE)</f>
        <v>-78690</v>
      </c>
      <c r="AV167" s="60">
        <f t="shared" si="178"/>
        <v>906418.2</v>
      </c>
      <c r="AW167" s="213">
        <f>VLOOKUP($A167,SuppCY15!$A$5:$C$107,3,FALSE)</f>
        <v>1377517.0038911705</v>
      </c>
      <c r="AX167" s="60">
        <f>VLOOKUP($A167,'Cost SettleCY15'!$A$23:$E$253,5,FALSE)</f>
        <v>64031</v>
      </c>
      <c r="AY167" s="60">
        <f t="shared" si="179"/>
        <v>1441548.0038911705</v>
      </c>
    </row>
    <row r="168" spans="1:51" x14ac:dyDescent="0.25">
      <c r="A168" s="76">
        <v>74179</v>
      </c>
      <c r="B168" s="76" t="s">
        <v>151</v>
      </c>
      <c r="C168" s="76"/>
      <c r="D168" s="76"/>
      <c r="E168" s="77" t="s">
        <v>438</v>
      </c>
      <c r="F168" s="83" t="s">
        <v>45</v>
      </c>
      <c r="G168" s="42">
        <f t="shared" si="180"/>
        <v>11957</v>
      </c>
      <c r="H168" s="80">
        <f t="shared" si="180"/>
        <v>1144677.56</v>
      </c>
      <c r="I168" s="80"/>
      <c r="J168" s="80">
        <f t="shared" si="180"/>
        <v>831541.33000000007</v>
      </c>
      <c r="K168" s="339">
        <f t="shared" si="161"/>
        <v>0</v>
      </c>
      <c r="L168" s="339">
        <f t="shared" si="162"/>
        <v>831541.33000000007</v>
      </c>
      <c r="M168" s="340">
        <f t="shared" si="163"/>
        <v>0.72644154044567799</v>
      </c>
      <c r="N168" s="340">
        <f t="shared" si="164"/>
        <v>0.72644154044567799</v>
      </c>
      <c r="O168" s="42">
        <f t="shared" si="181"/>
        <v>17121</v>
      </c>
      <c r="P168" s="80">
        <f t="shared" si="181"/>
        <v>1179340.54</v>
      </c>
      <c r="Q168" s="80"/>
      <c r="R168" s="80">
        <f t="shared" si="181"/>
        <v>937030.07000000007</v>
      </c>
      <c r="S168" s="213">
        <f t="shared" si="165"/>
        <v>0</v>
      </c>
      <c r="T168" s="339">
        <f t="shared" si="166"/>
        <v>937030.07000000007</v>
      </c>
      <c r="U168" s="340">
        <f t="shared" si="167"/>
        <v>0.7945373182880664</v>
      </c>
      <c r="V168" s="340">
        <f t="shared" si="168"/>
        <v>0.7945373182880664</v>
      </c>
      <c r="W168" s="42">
        <f t="shared" si="182"/>
        <v>10896</v>
      </c>
      <c r="X168" s="80">
        <f t="shared" si="182"/>
        <v>994906.87</v>
      </c>
      <c r="Y168" s="80"/>
      <c r="Z168" s="80">
        <f t="shared" si="182"/>
        <v>688108.25</v>
      </c>
      <c r="AA168" s="213">
        <f t="shared" si="169"/>
        <v>604930.80000000005</v>
      </c>
      <c r="AB168" s="339">
        <f t="shared" si="170"/>
        <v>1293039.05</v>
      </c>
      <c r="AC168" s="340">
        <f t="shared" si="171"/>
        <v>0.69163081565614282</v>
      </c>
      <c r="AD168" s="340">
        <f t="shared" si="172"/>
        <v>1.299658379080245</v>
      </c>
      <c r="AE168" s="42">
        <f t="shared" si="183"/>
        <v>10416</v>
      </c>
      <c r="AF168" s="80">
        <f t="shared" si="183"/>
        <v>986882.29</v>
      </c>
      <c r="AG168" s="80"/>
      <c r="AH168" s="80">
        <f t="shared" si="183"/>
        <v>831058.74</v>
      </c>
      <c r="AI168" s="213">
        <f t="shared" si="173"/>
        <v>976207.43044559751</v>
      </c>
      <c r="AJ168" s="339">
        <f t="shared" si="174"/>
        <v>1807266.1704455975</v>
      </c>
      <c r="AK168" s="340">
        <f t="shared" si="175"/>
        <v>0.8421052322258209</v>
      </c>
      <c r="AL168" s="340">
        <f t="shared" si="176"/>
        <v>1.8312884816745445</v>
      </c>
      <c r="AN168" s="213"/>
      <c r="AO168" s="348"/>
      <c r="AP168" s="60">
        <f t="shared" si="184"/>
        <v>0</v>
      </c>
      <c r="AQ168" s="213"/>
      <c r="AR168" s="348"/>
      <c r="AS168" s="60">
        <f t="shared" si="177"/>
        <v>0</v>
      </c>
      <c r="AT168" s="213">
        <f>VLOOKUP($A168,SuppCY14!$A$5:$C$105,3,FALSE)</f>
        <v>547153.80000000005</v>
      </c>
      <c r="AU168" s="60">
        <f>VLOOKUP($A168,'Cost SettleCY14'!$A$23:$E$253,5,FALSE)</f>
        <v>57777</v>
      </c>
      <c r="AV168" s="60">
        <f t="shared" si="178"/>
        <v>604930.80000000005</v>
      </c>
      <c r="AW168" s="213">
        <f>VLOOKUP($A168,SuppCY15!$A$5:$C$107,3,FALSE)</f>
        <v>988045.43044559751</v>
      </c>
      <c r="AX168" s="60">
        <f>VLOOKUP($A168,'Cost SettleCY15'!$A$23:$E$253,5,FALSE)</f>
        <v>-11838</v>
      </c>
      <c r="AY168" s="60">
        <f t="shared" si="179"/>
        <v>976207.43044559751</v>
      </c>
    </row>
    <row r="169" spans="1:51" x14ac:dyDescent="0.25">
      <c r="A169" s="78">
        <v>74328</v>
      </c>
      <c r="B169" s="76" t="s">
        <v>152</v>
      </c>
      <c r="C169" s="76"/>
      <c r="D169" s="76"/>
      <c r="E169" s="77" t="s">
        <v>438</v>
      </c>
      <c r="F169" s="83" t="s">
        <v>45</v>
      </c>
      <c r="G169" s="42">
        <f t="shared" ref="G169:J188" si="185">SUMIF($A$308:$A$888,$A169,G$308:G$888)</f>
        <v>14783</v>
      </c>
      <c r="H169" s="80">
        <f t="shared" si="185"/>
        <v>1730053.63</v>
      </c>
      <c r="I169" s="80"/>
      <c r="J169" s="80">
        <f t="shared" si="185"/>
        <v>1376408.32</v>
      </c>
      <c r="K169" s="339">
        <f t="shared" si="161"/>
        <v>0</v>
      </c>
      <c r="L169" s="339">
        <f t="shared" si="162"/>
        <v>1376408.32</v>
      </c>
      <c r="M169" s="340">
        <f t="shared" si="163"/>
        <v>0.7955870824651835</v>
      </c>
      <c r="N169" s="340">
        <f t="shared" si="164"/>
        <v>0.7955870824651835</v>
      </c>
      <c r="O169" s="42">
        <f t="shared" ref="O169:R188" si="186">SUMIF($A$308:$A$888,$A169,O$308:O$888)</f>
        <v>18271</v>
      </c>
      <c r="P169" s="80">
        <f t="shared" si="186"/>
        <v>2061066.21</v>
      </c>
      <c r="Q169" s="80"/>
      <c r="R169" s="80">
        <f t="shared" si="186"/>
        <v>1630956.1400000001</v>
      </c>
      <c r="S169" s="213">
        <f t="shared" si="165"/>
        <v>0</v>
      </c>
      <c r="T169" s="339">
        <f t="shared" si="166"/>
        <v>1630956.1400000001</v>
      </c>
      <c r="U169" s="340">
        <f t="shared" si="167"/>
        <v>0.79131671369256995</v>
      </c>
      <c r="V169" s="340">
        <f t="shared" si="168"/>
        <v>0.79131671369256995</v>
      </c>
      <c r="W169" s="42">
        <f t="shared" ref="W169:Z188" si="187">SUMIF($A$308:$A$888,$A169,W$308:W$888)</f>
        <v>18053</v>
      </c>
      <c r="X169" s="80">
        <f t="shared" si="187"/>
        <v>2111566.59</v>
      </c>
      <c r="Y169" s="80"/>
      <c r="Z169" s="80">
        <f t="shared" si="187"/>
        <v>1522020.81</v>
      </c>
      <c r="AA169" s="213">
        <f t="shared" si="169"/>
        <v>769531</v>
      </c>
      <c r="AB169" s="339">
        <f t="shared" si="170"/>
        <v>2291551.81</v>
      </c>
      <c r="AC169" s="340">
        <f t="shared" si="171"/>
        <v>0.72080171054420794</v>
      </c>
      <c r="AD169" s="340">
        <f t="shared" si="172"/>
        <v>1.0852377665248056</v>
      </c>
      <c r="AE169" s="42">
        <f t="shared" ref="AE169:AH188" si="188">SUMIF($A$308:$A$888,$A169,AE$308:AE$888)</f>
        <v>22460</v>
      </c>
      <c r="AF169" s="80">
        <f t="shared" si="188"/>
        <v>1872400.37</v>
      </c>
      <c r="AG169" s="80"/>
      <c r="AH169" s="80">
        <f t="shared" si="188"/>
        <v>1620397.4200000002</v>
      </c>
      <c r="AI169" s="213">
        <f t="shared" si="173"/>
        <v>1156822.084006747</v>
      </c>
      <c r="AJ169" s="339">
        <f t="shared" si="174"/>
        <v>2777219.5040067472</v>
      </c>
      <c r="AK169" s="340">
        <f t="shared" si="175"/>
        <v>0.86541182428841334</v>
      </c>
      <c r="AL169" s="340">
        <f t="shared" si="176"/>
        <v>1.4832402025250331</v>
      </c>
      <c r="AN169" s="213"/>
      <c r="AO169" s="348"/>
      <c r="AP169" s="60">
        <f t="shared" si="184"/>
        <v>0</v>
      </c>
      <c r="AQ169" s="213"/>
      <c r="AR169" s="348"/>
      <c r="AS169" s="60">
        <f t="shared" si="177"/>
        <v>0</v>
      </c>
      <c r="AT169" s="213">
        <f>VLOOKUP($A169,SuppCY14!$A$5:$C$105,3,FALSE)</f>
        <v>634854</v>
      </c>
      <c r="AU169" s="60">
        <f>VLOOKUP($A169,'Cost SettleCY14'!$A$23:$E$253,5,FALSE)</f>
        <v>134677</v>
      </c>
      <c r="AV169" s="60">
        <f t="shared" si="178"/>
        <v>769531</v>
      </c>
      <c r="AW169" s="213">
        <f>VLOOKUP($A169,SuppCY15!$A$5:$C$107,3,FALSE)</f>
        <v>1055644.084006747</v>
      </c>
      <c r="AX169" s="60">
        <f>VLOOKUP($A169,'Cost SettleCY15'!$A$23:$E$253,5,FALSE)</f>
        <v>101178</v>
      </c>
      <c r="AY169" s="60">
        <f t="shared" si="179"/>
        <v>1156822.084006747</v>
      </c>
    </row>
    <row r="170" spans="1:51" x14ac:dyDescent="0.25">
      <c r="A170" s="76">
        <v>74655</v>
      </c>
      <c r="B170" s="76" t="s">
        <v>153</v>
      </c>
      <c r="C170" s="76"/>
      <c r="D170" s="76"/>
      <c r="E170" s="77" t="s">
        <v>438</v>
      </c>
      <c r="F170" s="83" t="s">
        <v>45</v>
      </c>
      <c r="G170" s="42">
        <f t="shared" si="185"/>
        <v>11274</v>
      </c>
      <c r="H170" s="80">
        <f t="shared" si="185"/>
        <v>969008.1399999999</v>
      </c>
      <c r="I170" s="80"/>
      <c r="J170" s="80">
        <f t="shared" si="185"/>
        <v>1380463.37</v>
      </c>
      <c r="K170" s="339">
        <f t="shared" si="161"/>
        <v>0</v>
      </c>
      <c r="L170" s="339">
        <f t="shared" si="162"/>
        <v>1380463.37</v>
      </c>
      <c r="M170" s="340">
        <f t="shared" si="163"/>
        <v>1.4246148334729163</v>
      </c>
      <c r="N170" s="340">
        <f t="shared" si="164"/>
        <v>1.4246148334729163</v>
      </c>
      <c r="O170" s="42">
        <f t="shared" si="186"/>
        <v>8876</v>
      </c>
      <c r="P170" s="80">
        <f t="shared" si="186"/>
        <v>914285.94</v>
      </c>
      <c r="Q170" s="80"/>
      <c r="R170" s="80">
        <f t="shared" si="186"/>
        <v>1119661.56</v>
      </c>
      <c r="S170" s="213">
        <f t="shared" si="165"/>
        <v>0</v>
      </c>
      <c r="T170" s="339">
        <f t="shared" si="166"/>
        <v>1119661.56</v>
      </c>
      <c r="U170" s="340">
        <f t="shared" si="167"/>
        <v>1.2246295289195852</v>
      </c>
      <c r="V170" s="340">
        <f t="shared" si="168"/>
        <v>1.2246295289195852</v>
      </c>
      <c r="W170" s="42">
        <f t="shared" si="187"/>
        <v>10002</v>
      </c>
      <c r="X170" s="80">
        <f t="shared" si="187"/>
        <v>1075037.97</v>
      </c>
      <c r="Y170" s="80"/>
      <c r="Z170" s="80">
        <f t="shared" si="187"/>
        <v>1015746</v>
      </c>
      <c r="AA170" s="213">
        <f t="shared" si="169"/>
        <v>1621905</v>
      </c>
      <c r="AB170" s="339">
        <f t="shared" si="170"/>
        <v>2637651</v>
      </c>
      <c r="AC170" s="340">
        <f t="shared" si="171"/>
        <v>0.94484662713820244</v>
      </c>
      <c r="AD170" s="340">
        <f t="shared" si="172"/>
        <v>2.4535421758172875</v>
      </c>
      <c r="AE170" s="42">
        <f t="shared" si="188"/>
        <v>8604</v>
      </c>
      <c r="AF170" s="80">
        <f t="shared" si="188"/>
        <v>760175.64999999991</v>
      </c>
      <c r="AG170" s="80"/>
      <c r="AH170" s="80">
        <f t="shared" si="188"/>
        <v>949190.21</v>
      </c>
      <c r="AI170" s="213">
        <f t="shared" si="173"/>
        <v>2079794.0277638319</v>
      </c>
      <c r="AJ170" s="339">
        <f t="shared" si="174"/>
        <v>3028984.2377638319</v>
      </c>
      <c r="AK170" s="340">
        <f t="shared" si="175"/>
        <v>1.2486459017728337</v>
      </c>
      <c r="AL170" s="340">
        <f t="shared" si="176"/>
        <v>3.9845846650886965</v>
      </c>
      <c r="AN170" s="213"/>
      <c r="AO170" s="348"/>
      <c r="AP170" s="60">
        <f t="shared" si="184"/>
        <v>0</v>
      </c>
      <c r="AQ170" s="213"/>
      <c r="AR170" s="348"/>
      <c r="AS170" s="60">
        <f t="shared" si="177"/>
        <v>0</v>
      </c>
      <c r="AT170" s="213">
        <f>VLOOKUP($A170,SuppCY14!$A$5:$C$105,3,FALSE)</f>
        <v>1403244</v>
      </c>
      <c r="AU170" s="60">
        <f>VLOOKUP($A170,'Cost SettleCY14'!$A$23:$E$253,5,FALSE)</f>
        <v>218661</v>
      </c>
      <c r="AV170" s="60">
        <f t="shared" si="178"/>
        <v>1621905</v>
      </c>
      <c r="AW170" s="213">
        <f>VLOOKUP($A170,SuppCY15!$A$5:$C$107,3,FALSE)</f>
        <v>1997624.0277638319</v>
      </c>
      <c r="AX170" s="60">
        <f>VLOOKUP($A170,'Cost SettleCY15'!$A$23:$E$253,5,FALSE)</f>
        <v>82170</v>
      </c>
      <c r="AY170" s="60">
        <f t="shared" si="179"/>
        <v>2079794.0277638319</v>
      </c>
    </row>
    <row r="171" spans="1:51" x14ac:dyDescent="0.25">
      <c r="A171" s="76">
        <v>72006</v>
      </c>
      <c r="B171" s="76" t="s">
        <v>154</v>
      </c>
      <c r="C171" s="76"/>
      <c r="D171" s="76"/>
      <c r="E171" s="77" t="s">
        <v>438</v>
      </c>
      <c r="F171" s="83" t="s">
        <v>45</v>
      </c>
      <c r="G171" s="42">
        <f t="shared" si="185"/>
        <v>22579</v>
      </c>
      <c r="H171" s="80">
        <f t="shared" si="185"/>
        <v>3068760.08</v>
      </c>
      <c r="I171" s="80"/>
      <c r="J171" s="80">
        <f t="shared" si="185"/>
        <v>2699231.7600000002</v>
      </c>
      <c r="K171" s="339">
        <f t="shared" si="161"/>
        <v>0</v>
      </c>
      <c r="L171" s="339">
        <f t="shared" si="162"/>
        <v>2699231.7600000002</v>
      </c>
      <c r="M171" s="340">
        <f t="shared" si="163"/>
        <v>0.87958383504519522</v>
      </c>
      <c r="N171" s="340">
        <f t="shared" si="164"/>
        <v>0.87958383504519522</v>
      </c>
      <c r="O171" s="42">
        <f t="shared" si="186"/>
        <v>26933</v>
      </c>
      <c r="P171" s="80">
        <f t="shared" si="186"/>
        <v>3964513.66</v>
      </c>
      <c r="Q171" s="80"/>
      <c r="R171" s="80">
        <f t="shared" si="186"/>
        <v>2933084.37</v>
      </c>
      <c r="S171" s="213">
        <f t="shared" si="165"/>
        <v>0</v>
      </c>
      <c r="T171" s="339">
        <f t="shared" si="166"/>
        <v>2933084.37</v>
      </c>
      <c r="U171" s="340">
        <f t="shared" si="167"/>
        <v>0.73983459802229568</v>
      </c>
      <c r="V171" s="340">
        <f t="shared" si="168"/>
        <v>0.73983459802229568</v>
      </c>
      <c r="W171" s="42">
        <f t="shared" si="187"/>
        <v>26921</v>
      </c>
      <c r="X171" s="80">
        <f t="shared" si="187"/>
        <v>3880412.5100000002</v>
      </c>
      <c r="Y171" s="80"/>
      <c r="Z171" s="80">
        <f t="shared" si="187"/>
        <v>2631185.6</v>
      </c>
      <c r="AA171" s="213">
        <f t="shared" si="169"/>
        <v>4188065.1100000003</v>
      </c>
      <c r="AB171" s="339">
        <f t="shared" si="170"/>
        <v>6819250.7100000009</v>
      </c>
      <c r="AC171" s="340">
        <f t="shared" si="171"/>
        <v>0.67806852833798326</v>
      </c>
      <c r="AD171" s="340">
        <f t="shared" si="172"/>
        <v>1.7573520063721269</v>
      </c>
      <c r="AE171" s="42">
        <f t="shared" si="188"/>
        <v>29576</v>
      </c>
      <c r="AF171" s="80">
        <f t="shared" si="188"/>
        <v>3914798.27</v>
      </c>
      <c r="AG171" s="80"/>
      <c r="AH171" s="80">
        <f t="shared" si="188"/>
        <v>2735832.6</v>
      </c>
      <c r="AI171" s="213">
        <f t="shared" si="173"/>
        <v>9568962.873568926</v>
      </c>
      <c r="AJ171" s="339">
        <f t="shared" si="174"/>
        <v>12304795.473568926</v>
      </c>
      <c r="AK171" s="340">
        <f t="shared" si="175"/>
        <v>0.69884382573817783</v>
      </c>
      <c r="AL171" s="340">
        <f t="shared" si="176"/>
        <v>3.1431493080661155</v>
      </c>
      <c r="AN171" s="213"/>
      <c r="AO171" s="348"/>
      <c r="AP171" s="60">
        <f t="shared" si="184"/>
        <v>0</v>
      </c>
      <c r="AQ171" s="213"/>
      <c r="AR171" s="348"/>
      <c r="AS171" s="60">
        <f t="shared" si="177"/>
        <v>0</v>
      </c>
      <c r="AT171" s="213">
        <f>VLOOKUP($A171,SuppCY14!$A$5:$C$105,3,FALSE)</f>
        <v>4337242.1100000003</v>
      </c>
      <c r="AU171" s="60">
        <f>VLOOKUP($A171,'Cost SettleCY14'!$A$23:$E$253,5,FALSE)</f>
        <v>-149177</v>
      </c>
      <c r="AV171" s="60">
        <f t="shared" si="178"/>
        <v>4188065.1100000003</v>
      </c>
      <c r="AW171" s="213">
        <f>VLOOKUP($A171,SuppCY15!$A$5:$C$107,3,FALSE)</f>
        <v>9220295.873568926</v>
      </c>
      <c r="AX171" s="60">
        <f>VLOOKUP($A171,'Cost SettleCY15'!$A$23:$E$253,5,FALSE)</f>
        <v>348667</v>
      </c>
      <c r="AY171" s="60">
        <f t="shared" si="179"/>
        <v>9568962.873568926</v>
      </c>
    </row>
    <row r="172" spans="1:51" x14ac:dyDescent="0.25">
      <c r="A172" s="76">
        <v>73488</v>
      </c>
      <c r="B172" s="76" t="s">
        <v>155</v>
      </c>
      <c r="C172" s="76"/>
      <c r="D172" s="76"/>
      <c r="E172" s="77" t="s">
        <v>438</v>
      </c>
      <c r="F172" s="83" t="s">
        <v>45</v>
      </c>
      <c r="G172" s="42">
        <f t="shared" si="185"/>
        <v>24005</v>
      </c>
      <c r="H172" s="80">
        <f t="shared" si="185"/>
        <v>2402806.92</v>
      </c>
      <c r="I172" s="80"/>
      <c r="J172" s="80">
        <f t="shared" si="185"/>
        <v>2807766.3</v>
      </c>
      <c r="K172" s="339">
        <f t="shared" si="161"/>
        <v>0</v>
      </c>
      <c r="L172" s="339">
        <f t="shared" si="162"/>
        <v>2807766.3</v>
      </c>
      <c r="M172" s="340">
        <f t="shared" si="163"/>
        <v>1.1685359637635802</v>
      </c>
      <c r="N172" s="340">
        <f t="shared" si="164"/>
        <v>1.1685359637635802</v>
      </c>
      <c r="O172" s="42">
        <f t="shared" si="186"/>
        <v>28214</v>
      </c>
      <c r="P172" s="80">
        <f t="shared" si="186"/>
        <v>2466659.44</v>
      </c>
      <c r="Q172" s="80"/>
      <c r="R172" s="80">
        <f t="shared" si="186"/>
        <v>2311187.67</v>
      </c>
      <c r="S172" s="213">
        <f t="shared" si="165"/>
        <v>0</v>
      </c>
      <c r="T172" s="339">
        <f t="shared" si="166"/>
        <v>2311187.67</v>
      </c>
      <c r="U172" s="340">
        <f t="shared" si="167"/>
        <v>0.93697071939529686</v>
      </c>
      <c r="V172" s="340">
        <f t="shared" si="168"/>
        <v>0.93697071939529686</v>
      </c>
      <c r="W172" s="42">
        <f t="shared" si="187"/>
        <v>31060</v>
      </c>
      <c r="X172" s="80">
        <f t="shared" si="187"/>
        <v>2666778.8899999997</v>
      </c>
      <c r="Y172" s="80"/>
      <c r="Z172" s="80">
        <f t="shared" si="187"/>
        <v>2407733.87</v>
      </c>
      <c r="AA172" s="213">
        <f t="shared" si="169"/>
        <v>1111165.2</v>
      </c>
      <c r="AB172" s="339">
        <f t="shared" si="170"/>
        <v>3518899.0700000003</v>
      </c>
      <c r="AC172" s="340">
        <f t="shared" si="171"/>
        <v>0.90286220542266271</v>
      </c>
      <c r="AD172" s="340">
        <f t="shared" si="172"/>
        <v>1.3195316204111698</v>
      </c>
      <c r="AE172" s="42">
        <f t="shared" si="188"/>
        <v>27837</v>
      </c>
      <c r="AF172" s="80">
        <f t="shared" si="188"/>
        <v>2396442.0300000003</v>
      </c>
      <c r="AG172" s="80"/>
      <c r="AH172" s="80">
        <f t="shared" si="188"/>
        <v>2268696.83</v>
      </c>
      <c r="AI172" s="213">
        <f t="shared" si="173"/>
        <v>1159091.2069485479</v>
      </c>
      <c r="AJ172" s="339">
        <f t="shared" si="174"/>
        <v>3427788.0369485477</v>
      </c>
      <c r="AK172" s="340">
        <f t="shared" si="175"/>
        <v>0.94669380756938226</v>
      </c>
      <c r="AL172" s="340">
        <f t="shared" si="176"/>
        <v>1.4303655143907434</v>
      </c>
      <c r="AN172" s="213"/>
      <c r="AO172" s="348"/>
      <c r="AP172" s="60">
        <f t="shared" si="184"/>
        <v>0</v>
      </c>
      <c r="AQ172" s="213"/>
      <c r="AR172" s="348"/>
      <c r="AS172" s="60">
        <f t="shared" si="177"/>
        <v>0</v>
      </c>
      <c r="AT172" s="213">
        <f>VLOOKUP($A172,SuppCY14!$A$5:$C$105,3,FALSE)</f>
        <v>1103914.2</v>
      </c>
      <c r="AU172" s="60">
        <f>VLOOKUP($A172,'Cost SettleCY14'!$A$23:$E$253,5,FALSE)</f>
        <v>7251</v>
      </c>
      <c r="AV172" s="60">
        <f t="shared" si="178"/>
        <v>1111165.2</v>
      </c>
      <c r="AW172" s="213">
        <f>VLOOKUP($A172,SuppCY15!$A$5:$C$107,3,FALSE)</f>
        <v>1549150.2069485479</v>
      </c>
      <c r="AX172" s="60">
        <f>VLOOKUP($A172,'Cost SettleCY15'!$A$23:$E$253,5,FALSE)</f>
        <v>-390059</v>
      </c>
      <c r="AY172" s="60">
        <f t="shared" si="179"/>
        <v>1159091.2069485479</v>
      </c>
    </row>
    <row r="173" spans="1:51" x14ac:dyDescent="0.25">
      <c r="A173" s="76">
        <v>73011</v>
      </c>
      <c r="B173" s="76" t="s">
        <v>156</v>
      </c>
      <c r="C173" s="76"/>
      <c r="D173" s="76"/>
      <c r="E173" s="77" t="s">
        <v>438</v>
      </c>
      <c r="F173" s="83" t="s">
        <v>45</v>
      </c>
      <c r="G173" s="42">
        <f t="shared" si="185"/>
        <v>15139</v>
      </c>
      <c r="H173" s="80">
        <f t="shared" si="185"/>
        <v>2496775.7599999998</v>
      </c>
      <c r="I173" s="80"/>
      <c r="J173" s="80">
        <f t="shared" si="185"/>
        <v>2785695.97</v>
      </c>
      <c r="K173" s="339">
        <f t="shared" si="161"/>
        <v>0</v>
      </c>
      <c r="L173" s="339">
        <f t="shared" si="162"/>
        <v>2785695.97</v>
      </c>
      <c r="M173" s="340">
        <f t="shared" si="163"/>
        <v>1.115717324170113</v>
      </c>
      <c r="N173" s="340">
        <f t="shared" si="164"/>
        <v>1.115717324170113</v>
      </c>
      <c r="O173" s="42">
        <f t="shared" si="186"/>
        <v>19560</v>
      </c>
      <c r="P173" s="80">
        <f t="shared" si="186"/>
        <v>3297505.21</v>
      </c>
      <c r="Q173" s="80"/>
      <c r="R173" s="80">
        <f t="shared" si="186"/>
        <v>3332278.75</v>
      </c>
      <c r="S173" s="213">
        <f t="shared" si="165"/>
        <v>0</v>
      </c>
      <c r="T173" s="339">
        <f t="shared" si="166"/>
        <v>3332278.75</v>
      </c>
      <c r="U173" s="340">
        <f t="shared" si="167"/>
        <v>1.010545408660628</v>
      </c>
      <c r="V173" s="340">
        <f t="shared" si="168"/>
        <v>1.010545408660628</v>
      </c>
      <c r="W173" s="42">
        <f t="shared" si="187"/>
        <v>19241</v>
      </c>
      <c r="X173" s="80">
        <f t="shared" si="187"/>
        <v>3624349.8600000003</v>
      </c>
      <c r="Y173" s="80"/>
      <c r="Z173" s="80">
        <f t="shared" si="187"/>
        <v>3613271.37</v>
      </c>
      <c r="AA173" s="213">
        <f t="shared" si="169"/>
        <v>441964</v>
      </c>
      <c r="AB173" s="339">
        <f t="shared" si="170"/>
        <v>4055235.37</v>
      </c>
      <c r="AC173" s="340">
        <f t="shared" si="171"/>
        <v>0.99694331661458302</v>
      </c>
      <c r="AD173" s="340">
        <f t="shared" si="172"/>
        <v>1.1188862904090611</v>
      </c>
      <c r="AE173" s="42">
        <f t="shared" si="188"/>
        <v>18870</v>
      </c>
      <c r="AF173" s="80">
        <f t="shared" si="188"/>
        <v>3264042.4</v>
      </c>
      <c r="AG173" s="80"/>
      <c r="AH173" s="80">
        <f t="shared" si="188"/>
        <v>3136242.08</v>
      </c>
      <c r="AI173" s="213">
        <f t="shared" si="173"/>
        <v>1412277.1259358171</v>
      </c>
      <c r="AJ173" s="339">
        <f t="shared" si="174"/>
        <v>4548519.2059358172</v>
      </c>
      <c r="AK173" s="340">
        <f t="shared" si="175"/>
        <v>0.96084599881423116</v>
      </c>
      <c r="AL173" s="340">
        <f t="shared" si="176"/>
        <v>1.3935233212460161</v>
      </c>
      <c r="AN173" s="213"/>
      <c r="AO173" s="348"/>
      <c r="AP173" s="60">
        <f t="shared" si="184"/>
        <v>0</v>
      </c>
      <c r="AQ173" s="213"/>
      <c r="AR173" s="348"/>
      <c r="AS173" s="60">
        <f t="shared" si="177"/>
        <v>0</v>
      </c>
      <c r="AT173" s="213" t="s">
        <v>31</v>
      </c>
      <c r="AU173" s="60">
        <f>VLOOKUP($A173,'Cost SettleCY14'!$A$23:$E$253,5,FALSE)</f>
        <v>441964</v>
      </c>
      <c r="AV173" s="60">
        <f t="shared" si="178"/>
        <v>441964</v>
      </c>
      <c r="AW173" s="213">
        <f>VLOOKUP($A173,SuppCY15!$A$5:$C$107,3,FALSE)</f>
        <v>1204840.1259358171</v>
      </c>
      <c r="AX173" s="60">
        <f>VLOOKUP($A173,'Cost SettleCY15'!$A$23:$E$253,5,FALSE)</f>
        <v>207437</v>
      </c>
      <c r="AY173" s="60">
        <f t="shared" si="179"/>
        <v>1412277.1259358171</v>
      </c>
    </row>
    <row r="174" spans="1:51" x14ac:dyDescent="0.25">
      <c r="A174" s="76">
        <v>73511</v>
      </c>
      <c r="B174" s="76" t="s">
        <v>157</v>
      </c>
      <c r="C174" s="76"/>
      <c r="D174" s="76"/>
      <c r="E174" s="77" t="s">
        <v>438</v>
      </c>
      <c r="F174" s="83" t="s">
        <v>45</v>
      </c>
      <c r="G174" s="42">
        <f t="shared" si="185"/>
        <v>52441</v>
      </c>
      <c r="H174" s="80">
        <f t="shared" si="185"/>
        <v>5900637.4500000002</v>
      </c>
      <c r="I174" s="80"/>
      <c r="J174" s="80">
        <f t="shared" si="185"/>
        <v>2408328.34</v>
      </c>
      <c r="K174" s="339">
        <f t="shared" si="161"/>
        <v>0</v>
      </c>
      <c r="L174" s="339">
        <f t="shared" si="162"/>
        <v>2408328.34</v>
      </c>
      <c r="M174" s="340">
        <f t="shared" si="163"/>
        <v>0.40814714688156273</v>
      </c>
      <c r="N174" s="340">
        <f t="shared" si="164"/>
        <v>0.40814714688156273</v>
      </c>
      <c r="O174" s="42">
        <f t="shared" si="186"/>
        <v>50352</v>
      </c>
      <c r="P174" s="80">
        <f t="shared" si="186"/>
        <v>5111401.0599999996</v>
      </c>
      <c r="Q174" s="80"/>
      <c r="R174" s="80">
        <f t="shared" si="186"/>
        <v>2333802.52</v>
      </c>
      <c r="S174" s="213">
        <f t="shared" si="165"/>
        <v>0</v>
      </c>
      <c r="T174" s="339">
        <f t="shared" si="166"/>
        <v>2333802.52</v>
      </c>
      <c r="U174" s="340">
        <f t="shared" si="167"/>
        <v>0.45658763470225522</v>
      </c>
      <c r="V174" s="340">
        <f t="shared" si="168"/>
        <v>0.45658763470225522</v>
      </c>
      <c r="W174" s="42">
        <f t="shared" si="187"/>
        <v>27900</v>
      </c>
      <c r="X174" s="80">
        <f t="shared" si="187"/>
        <v>1952588.8</v>
      </c>
      <c r="Y174" s="80"/>
      <c r="Z174" s="80">
        <f t="shared" si="187"/>
        <v>1173730.79</v>
      </c>
      <c r="AA174" s="213">
        <f t="shared" si="169"/>
        <v>1198825.6000000001</v>
      </c>
      <c r="AB174" s="339">
        <f t="shared" si="170"/>
        <v>2372556.39</v>
      </c>
      <c r="AC174" s="340">
        <f t="shared" si="171"/>
        <v>0.60111519127836854</v>
      </c>
      <c r="AD174" s="340">
        <f t="shared" si="172"/>
        <v>1.215082453612353</v>
      </c>
      <c r="AE174" s="42">
        <f t="shared" si="188"/>
        <v>26749</v>
      </c>
      <c r="AF174" s="80">
        <f t="shared" si="188"/>
        <v>1830855.18</v>
      </c>
      <c r="AG174" s="80"/>
      <c r="AH174" s="80">
        <f t="shared" si="188"/>
        <v>1236245.42</v>
      </c>
      <c r="AI174" s="213">
        <f t="shared" si="173"/>
        <v>1739025.4557512291</v>
      </c>
      <c r="AJ174" s="339">
        <f t="shared" si="174"/>
        <v>2975270.875751229</v>
      </c>
      <c r="AK174" s="340">
        <f t="shared" si="175"/>
        <v>0.67522840337377199</v>
      </c>
      <c r="AL174" s="340">
        <f t="shared" si="176"/>
        <v>1.6250716650080588</v>
      </c>
      <c r="AN174" s="213"/>
      <c r="AO174" s="348"/>
      <c r="AP174" s="60">
        <f t="shared" si="184"/>
        <v>0</v>
      </c>
      <c r="AQ174" s="213"/>
      <c r="AR174" s="348"/>
      <c r="AS174" s="60">
        <f t="shared" si="177"/>
        <v>0</v>
      </c>
      <c r="AT174" s="213">
        <f>VLOOKUP($A174,SuppCY14!$A$5:$C$105,3,FALSE)</f>
        <v>1068990.6000000001</v>
      </c>
      <c r="AU174" s="60">
        <f>VLOOKUP($A174,'Cost SettleCY14'!$A$23:$E$253,5,FALSE)</f>
        <v>129835</v>
      </c>
      <c r="AV174" s="60">
        <f t="shared" si="178"/>
        <v>1198825.6000000001</v>
      </c>
      <c r="AW174" s="213">
        <f>VLOOKUP($A174,SuppCY15!$A$5:$C$107,3,FALSE)</f>
        <v>1365980.4557512291</v>
      </c>
      <c r="AX174" s="60">
        <f>VLOOKUP($A174,'Cost SettleCY15'!$A$23:$E$253,5,FALSE)</f>
        <v>373045</v>
      </c>
      <c r="AY174" s="60">
        <f t="shared" si="179"/>
        <v>1739025.4557512291</v>
      </c>
    </row>
    <row r="175" spans="1:51" x14ac:dyDescent="0.25">
      <c r="A175" s="76">
        <v>73107</v>
      </c>
      <c r="B175" s="76" t="s">
        <v>158</v>
      </c>
      <c r="C175" s="76"/>
      <c r="D175" s="76"/>
      <c r="E175" s="77" t="s">
        <v>438</v>
      </c>
      <c r="F175" s="83" t="s">
        <v>45</v>
      </c>
      <c r="G175" s="42">
        <f t="shared" si="185"/>
        <v>19903</v>
      </c>
      <c r="H175" s="80">
        <f t="shared" si="185"/>
        <v>2242943.7599999998</v>
      </c>
      <c r="I175" s="80"/>
      <c r="J175" s="80">
        <f t="shared" si="185"/>
        <v>2269678.1500000004</v>
      </c>
      <c r="K175" s="339">
        <f t="shared" si="161"/>
        <v>0</v>
      </c>
      <c r="L175" s="339">
        <f t="shared" si="162"/>
        <v>2269678.1500000004</v>
      </c>
      <c r="M175" s="340">
        <f t="shared" si="163"/>
        <v>1.0119193314057953</v>
      </c>
      <c r="N175" s="340">
        <f t="shared" si="164"/>
        <v>1.0119193314057953</v>
      </c>
      <c r="O175" s="42">
        <f t="shared" si="186"/>
        <v>17444</v>
      </c>
      <c r="P175" s="80">
        <f t="shared" si="186"/>
        <v>2129239.15</v>
      </c>
      <c r="Q175" s="80"/>
      <c r="R175" s="80">
        <f t="shared" si="186"/>
        <v>1599864.06</v>
      </c>
      <c r="S175" s="213">
        <f t="shared" si="165"/>
        <v>0</v>
      </c>
      <c r="T175" s="339">
        <f t="shared" si="166"/>
        <v>1599864.06</v>
      </c>
      <c r="U175" s="340">
        <f t="shared" si="167"/>
        <v>0.75137828458583444</v>
      </c>
      <c r="V175" s="340">
        <f t="shared" si="168"/>
        <v>0.75137828458583444</v>
      </c>
      <c r="W175" s="42">
        <f t="shared" si="187"/>
        <v>19909</v>
      </c>
      <c r="X175" s="80">
        <f t="shared" si="187"/>
        <v>2553373.81</v>
      </c>
      <c r="Y175" s="80"/>
      <c r="Z175" s="80">
        <f t="shared" si="187"/>
        <v>1776459.99</v>
      </c>
      <c r="AA175" s="213">
        <f t="shared" si="169"/>
        <v>255407</v>
      </c>
      <c r="AB175" s="339">
        <f t="shared" si="170"/>
        <v>2031866.99</v>
      </c>
      <c r="AC175" s="340">
        <f t="shared" si="171"/>
        <v>0.69573048139003191</v>
      </c>
      <c r="AD175" s="340">
        <f t="shared" si="172"/>
        <v>0.79575774688469914</v>
      </c>
      <c r="AE175" s="42">
        <f t="shared" si="188"/>
        <v>16161</v>
      </c>
      <c r="AF175" s="80">
        <f t="shared" si="188"/>
        <v>1709499.48</v>
      </c>
      <c r="AG175" s="80"/>
      <c r="AH175" s="80">
        <f t="shared" si="188"/>
        <v>1327124.93</v>
      </c>
      <c r="AI175" s="213">
        <f t="shared" si="173"/>
        <v>0</v>
      </c>
      <c r="AJ175" s="339">
        <f t="shared" si="174"/>
        <v>1327124.93</v>
      </c>
      <c r="AK175" s="340">
        <f t="shared" si="175"/>
        <v>0.77632368159597209</v>
      </c>
      <c r="AL175" s="340">
        <f t="shared" si="176"/>
        <v>0.77632368159597209</v>
      </c>
      <c r="AN175" s="213"/>
      <c r="AO175" s="348"/>
      <c r="AP175" s="60">
        <f t="shared" si="184"/>
        <v>0</v>
      </c>
      <c r="AQ175" s="213"/>
      <c r="AR175" s="348"/>
      <c r="AS175" s="60">
        <f t="shared" si="177"/>
        <v>0</v>
      </c>
      <c r="AT175" s="213" t="s">
        <v>31</v>
      </c>
      <c r="AU175" s="60">
        <f>VLOOKUP($A175,'Cost SettleCY14'!$A$23:$E$253,5,FALSE)</f>
        <v>255407</v>
      </c>
      <c r="AV175" s="60">
        <f t="shared" si="178"/>
        <v>255407</v>
      </c>
      <c r="AW175" s="213" t="s">
        <v>31</v>
      </c>
      <c r="AX175" s="60">
        <f>VLOOKUP($A175,'Cost SettleCY15'!$A$23:$E$253,5,FALSE)</f>
        <v>0</v>
      </c>
      <c r="AY175" s="60">
        <f t="shared" si="179"/>
        <v>0</v>
      </c>
    </row>
    <row r="176" spans="1:51" x14ac:dyDescent="0.25">
      <c r="A176" s="76">
        <v>72007</v>
      </c>
      <c r="B176" s="76" t="s">
        <v>159</v>
      </c>
      <c r="C176" s="76"/>
      <c r="D176" s="76"/>
      <c r="E176" s="77" t="s">
        <v>438</v>
      </c>
      <c r="F176" s="83" t="s">
        <v>45</v>
      </c>
      <c r="G176" s="42">
        <f t="shared" si="185"/>
        <v>35046</v>
      </c>
      <c r="H176" s="80">
        <f t="shared" si="185"/>
        <v>5503459.8900000006</v>
      </c>
      <c r="I176" s="80"/>
      <c r="J176" s="80">
        <f t="shared" si="185"/>
        <v>4814147.93</v>
      </c>
      <c r="K176" s="339">
        <f t="shared" si="161"/>
        <v>0</v>
      </c>
      <c r="L176" s="339">
        <f t="shared" si="162"/>
        <v>4814147.93</v>
      </c>
      <c r="M176" s="340">
        <f t="shared" si="163"/>
        <v>0.87474934427113615</v>
      </c>
      <c r="N176" s="340">
        <f t="shared" si="164"/>
        <v>0.87474934427113615</v>
      </c>
      <c r="O176" s="42">
        <f t="shared" si="186"/>
        <v>39356</v>
      </c>
      <c r="P176" s="80">
        <f t="shared" si="186"/>
        <v>6073315.9299999997</v>
      </c>
      <c r="Q176" s="80"/>
      <c r="R176" s="80">
        <f t="shared" si="186"/>
        <v>5168968.66</v>
      </c>
      <c r="S176" s="213">
        <f t="shared" si="165"/>
        <v>0</v>
      </c>
      <c r="T176" s="339">
        <f t="shared" si="166"/>
        <v>5168968.66</v>
      </c>
      <c r="U176" s="340">
        <f t="shared" si="167"/>
        <v>0.85109497341759399</v>
      </c>
      <c r="V176" s="340">
        <f t="shared" si="168"/>
        <v>0.85109497341759399</v>
      </c>
      <c r="W176" s="42">
        <f t="shared" si="187"/>
        <v>41234</v>
      </c>
      <c r="X176" s="80">
        <f t="shared" si="187"/>
        <v>7219244.5700000012</v>
      </c>
      <c r="Y176" s="80"/>
      <c r="Z176" s="80">
        <f t="shared" si="187"/>
        <v>4476920.2700000005</v>
      </c>
      <c r="AA176" s="213">
        <f t="shared" si="169"/>
        <v>1448838.2</v>
      </c>
      <c r="AB176" s="339">
        <f t="shared" si="170"/>
        <v>5925758.4700000007</v>
      </c>
      <c r="AC176" s="340">
        <f t="shared" si="171"/>
        <v>0.62013694460554891</v>
      </c>
      <c r="AD176" s="340">
        <f t="shared" si="172"/>
        <v>0.82082805375853884</v>
      </c>
      <c r="AE176" s="42">
        <f t="shared" si="188"/>
        <v>48991</v>
      </c>
      <c r="AF176" s="80">
        <f t="shared" si="188"/>
        <v>7776050.2300000004</v>
      </c>
      <c r="AG176" s="80"/>
      <c r="AH176" s="80">
        <f t="shared" si="188"/>
        <v>4785133.3999999994</v>
      </c>
      <c r="AI176" s="213">
        <f t="shared" si="173"/>
        <v>1069522.2986068844</v>
      </c>
      <c r="AJ176" s="339">
        <f t="shared" si="174"/>
        <v>5854655.6986068841</v>
      </c>
      <c r="AK176" s="340">
        <f t="shared" si="175"/>
        <v>0.6153681185775981</v>
      </c>
      <c r="AL176" s="340">
        <f t="shared" si="176"/>
        <v>0.75290867798405203</v>
      </c>
      <c r="AN176" s="213"/>
      <c r="AO176" s="348"/>
      <c r="AP176" s="60">
        <f t="shared" si="184"/>
        <v>0</v>
      </c>
      <c r="AQ176" s="213"/>
      <c r="AR176" s="348"/>
      <c r="AS176" s="60">
        <f t="shared" si="177"/>
        <v>0</v>
      </c>
      <c r="AT176" s="213">
        <f>VLOOKUP($A176,SuppCY14!$A$5:$C$105,3,FALSE)</f>
        <v>733843.2</v>
      </c>
      <c r="AU176" s="60">
        <f>VLOOKUP($A176,'Cost SettleCY14'!$A$23:$E$253,5,FALSE)</f>
        <v>714995</v>
      </c>
      <c r="AV176" s="60">
        <f t="shared" si="178"/>
        <v>1448838.2</v>
      </c>
      <c r="AW176" s="213">
        <f>VLOOKUP($A176,SuppCY15!$A$5:$C$107,3,FALSE)</f>
        <v>876379.29860688443</v>
      </c>
      <c r="AX176" s="60">
        <f>VLOOKUP($A176,'Cost SettleCY15'!$A$23:$E$253,5,FALSE)</f>
        <v>193143</v>
      </c>
      <c r="AY176" s="60">
        <f t="shared" si="179"/>
        <v>1069522.2986068844</v>
      </c>
    </row>
    <row r="177" spans="1:51" x14ac:dyDescent="0.25">
      <c r="A177" s="76">
        <v>72008</v>
      </c>
      <c r="B177" s="76" t="s">
        <v>160</v>
      </c>
      <c r="C177" s="76"/>
      <c r="D177" s="76"/>
      <c r="E177" s="77" t="s">
        <v>438</v>
      </c>
      <c r="F177" s="83" t="s">
        <v>45</v>
      </c>
      <c r="G177" s="42">
        <f t="shared" si="185"/>
        <v>24334</v>
      </c>
      <c r="H177" s="80">
        <f t="shared" si="185"/>
        <v>2854945.49</v>
      </c>
      <c r="I177" s="80"/>
      <c r="J177" s="80">
        <f t="shared" si="185"/>
        <v>1842420.0499999998</v>
      </c>
      <c r="K177" s="339">
        <f t="shared" si="161"/>
        <v>0</v>
      </c>
      <c r="L177" s="339">
        <f t="shared" si="162"/>
        <v>1842420.0499999998</v>
      </c>
      <c r="M177" s="340">
        <f t="shared" si="163"/>
        <v>0.64534333718574766</v>
      </c>
      <c r="N177" s="340">
        <f t="shared" si="164"/>
        <v>0.64534333718574766</v>
      </c>
      <c r="O177" s="42">
        <f t="shared" si="186"/>
        <v>24122</v>
      </c>
      <c r="P177" s="80">
        <f t="shared" si="186"/>
        <v>3441721.9200000004</v>
      </c>
      <c r="Q177" s="80"/>
      <c r="R177" s="80">
        <f t="shared" si="186"/>
        <v>1689421.3599999999</v>
      </c>
      <c r="S177" s="213">
        <f t="shared" si="165"/>
        <v>0</v>
      </c>
      <c r="T177" s="339">
        <f t="shared" si="166"/>
        <v>1689421.3599999999</v>
      </c>
      <c r="U177" s="340">
        <f t="shared" si="167"/>
        <v>0.49086515391690905</v>
      </c>
      <c r="V177" s="340">
        <f t="shared" si="168"/>
        <v>0.49086515391690905</v>
      </c>
      <c r="W177" s="42">
        <f t="shared" si="187"/>
        <v>24588</v>
      </c>
      <c r="X177" s="80">
        <f t="shared" si="187"/>
        <v>3233773.36</v>
      </c>
      <c r="Y177" s="80"/>
      <c r="Z177" s="80">
        <f t="shared" si="187"/>
        <v>1705470.03</v>
      </c>
      <c r="AA177" s="213">
        <f t="shared" si="169"/>
        <v>1293661.2</v>
      </c>
      <c r="AB177" s="339">
        <f t="shared" si="170"/>
        <v>2999131.23</v>
      </c>
      <c r="AC177" s="340">
        <f t="shared" si="171"/>
        <v>0.52739318441289906</v>
      </c>
      <c r="AD177" s="340">
        <f t="shared" si="172"/>
        <v>0.92744014379535866</v>
      </c>
      <c r="AE177" s="42">
        <f t="shared" si="188"/>
        <v>26920</v>
      </c>
      <c r="AF177" s="80">
        <f t="shared" si="188"/>
        <v>3040337.31</v>
      </c>
      <c r="AG177" s="80"/>
      <c r="AH177" s="80">
        <f t="shared" si="188"/>
        <v>1823539</v>
      </c>
      <c r="AI177" s="213">
        <f t="shared" si="173"/>
        <v>2300234.637139522</v>
      </c>
      <c r="AJ177" s="339">
        <f t="shared" si="174"/>
        <v>4123773.637139522</v>
      </c>
      <c r="AK177" s="340">
        <f t="shared" si="175"/>
        <v>0.59978180513135237</v>
      </c>
      <c r="AL177" s="340">
        <f t="shared" si="176"/>
        <v>1.3563539886104026</v>
      </c>
      <c r="AN177" s="213"/>
      <c r="AO177" s="348"/>
      <c r="AP177" s="60">
        <f t="shared" si="184"/>
        <v>0</v>
      </c>
      <c r="AQ177" s="213"/>
      <c r="AR177" s="348"/>
      <c r="AS177" s="60">
        <f t="shared" si="177"/>
        <v>0</v>
      </c>
      <c r="AT177" s="213">
        <f>VLOOKUP($A177,SuppCY14!$A$5:$C$105,3,FALSE)</f>
        <v>967792.2</v>
      </c>
      <c r="AU177" s="60">
        <f>VLOOKUP($A177,'Cost SettleCY14'!$A$23:$E$253,5,FALSE)</f>
        <v>325869</v>
      </c>
      <c r="AV177" s="60">
        <f t="shared" si="178"/>
        <v>1293661.2</v>
      </c>
      <c r="AW177" s="213">
        <f>VLOOKUP($A177,SuppCY15!$A$5:$C$107,3,FALSE)</f>
        <v>2110981.637139522</v>
      </c>
      <c r="AX177" s="60">
        <f>VLOOKUP($A177,'Cost SettleCY15'!$A$23:$E$253,5,FALSE)</f>
        <v>189253</v>
      </c>
      <c r="AY177" s="60">
        <f t="shared" si="179"/>
        <v>2300234.637139522</v>
      </c>
    </row>
    <row r="178" spans="1:51" x14ac:dyDescent="0.25">
      <c r="A178" s="76">
        <v>73497</v>
      </c>
      <c r="B178" s="76" t="s">
        <v>161</v>
      </c>
      <c r="C178" s="76"/>
      <c r="D178" s="76"/>
      <c r="E178" s="77" t="s">
        <v>438</v>
      </c>
      <c r="F178" s="83" t="s">
        <v>45</v>
      </c>
      <c r="G178" s="42">
        <f t="shared" si="185"/>
        <v>20249</v>
      </c>
      <c r="H178" s="80">
        <f t="shared" si="185"/>
        <v>1602638.1800000002</v>
      </c>
      <c r="I178" s="80"/>
      <c r="J178" s="80">
        <f t="shared" si="185"/>
        <v>1441230.83</v>
      </c>
      <c r="K178" s="339">
        <f t="shared" si="161"/>
        <v>0</v>
      </c>
      <c r="L178" s="339">
        <f t="shared" si="162"/>
        <v>1441230.83</v>
      </c>
      <c r="M178" s="340">
        <f t="shared" si="163"/>
        <v>0.8992864690144845</v>
      </c>
      <c r="N178" s="340">
        <f t="shared" si="164"/>
        <v>0.8992864690144845</v>
      </c>
      <c r="O178" s="42">
        <f t="shared" si="186"/>
        <v>20090</v>
      </c>
      <c r="P178" s="80">
        <f t="shared" si="186"/>
        <v>1737447.6099999999</v>
      </c>
      <c r="Q178" s="80"/>
      <c r="R178" s="80">
        <f t="shared" si="186"/>
        <v>1084676.8900000001</v>
      </c>
      <c r="S178" s="213">
        <f t="shared" si="165"/>
        <v>0</v>
      </c>
      <c r="T178" s="339">
        <f t="shared" si="166"/>
        <v>1084676.8900000001</v>
      </c>
      <c r="U178" s="340">
        <f t="shared" si="167"/>
        <v>0.62429329307949621</v>
      </c>
      <c r="V178" s="340">
        <f t="shared" si="168"/>
        <v>0.62429329307949621</v>
      </c>
      <c r="W178" s="42">
        <f t="shared" si="187"/>
        <v>19165</v>
      </c>
      <c r="X178" s="80">
        <f t="shared" si="187"/>
        <v>1449940.19</v>
      </c>
      <c r="Y178" s="80"/>
      <c r="Z178" s="80">
        <f t="shared" si="187"/>
        <v>1048579.6299999999</v>
      </c>
      <c r="AA178" s="213">
        <f t="shared" si="169"/>
        <v>1091026.8</v>
      </c>
      <c r="AB178" s="339">
        <f t="shared" si="170"/>
        <v>2139606.4299999997</v>
      </c>
      <c r="AC178" s="340">
        <f t="shared" si="171"/>
        <v>0.72318819578344118</v>
      </c>
      <c r="AD178" s="340">
        <f t="shared" si="172"/>
        <v>1.4756515094598486</v>
      </c>
      <c r="AE178" s="42">
        <f t="shared" si="188"/>
        <v>19375</v>
      </c>
      <c r="AF178" s="80">
        <f t="shared" si="188"/>
        <v>1117548.58</v>
      </c>
      <c r="AG178" s="80"/>
      <c r="AH178" s="80">
        <f t="shared" si="188"/>
        <v>1000639.3600000001</v>
      </c>
      <c r="AI178" s="213">
        <f t="shared" si="173"/>
        <v>1119079.823955745</v>
      </c>
      <c r="AJ178" s="339">
        <f t="shared" si="174"/>
        <v>2119719.1839557448</v>
      </c>
      <c r="AK178" s="340">
        <f t="shared" si="175"/>
        <v>0.89538779602762331</v>
      </c>
      <c r="AL178" s="340">
        <f t="shared" si="176"/>
        <v>1.8967579771393426</v>
      </c>
      <c r="AN178" s="213"/>
      <c r="AO178" s="348"/>
      <c r="AP178" s="60">
        <f t="shared" si="184"/>
        <v>0</v>
      </c>
      <c r="AQ178" s="213"/>
      <c r="AR178" s="348"/>
      <c r="AS178" s="60">
        <f t="shared" si="177"/>
        <v>0</v>
      </c>
      <c r="AT178" s="213">
        <f>VLOOKUP($A178,SuppCY14!$A$5:$C$105,3,FALSE)</f>
        <v>1061347.8</v>
      </c>
      <c r="AU178" s="60">
        <f>VLOOKUP($A178,'Cost SettleCY14'!$A$23:$E$253,5,FALSE)</f>
        <v>29679</v>
      </c>
      <c r="AV178" s="60">
        <f t="shared" si="178"/>
        <v>1091026.8</v>
      </c>
      <c r="AW178" s="213">
        <f>VLOOKUP($A178,SuppCY15!$A$5:$C$107,3,FALSE)</f>
        <v>1304903.823955745</v>
      </c>
      <c r="AX178" s="60">
        <f>VLOOKUP($A178,'Cost SettleCY15'!$A$23:$E$253,5,FALSE)</f>
        <v>-185824</v>
      </c>
      <c r="AY178" s="60">
        <f t="shared" si="179"/>
        <v>1119079.823955745</v>
      </c>
    </row>
    <row r="179" spans="1:51" x14ac:dyDescent="0.25">
      <c r="A179" s="76">
        <v>72011</v>
      </c>
      <c r="B179" s="76" t="s">
        <v>162</v>
      </c>
      <c r="C179" s="76"/>
      <c r="D179" s="76"/>
      <c r="E179" s="77" t="s">
        <v>438</v>
      </c>
      <c r="F179" s="83" t="s">
        <v>45</v>
      </c>
      <c r="G179" s="42">
        <f t="shared" si="185"/>
        <v>11792</v>
      </c>
      <c r="H179" s="80">
        <f t="shared" si="185"/>
        <v>2498096.88</v>
      </c>
      <c r="I179" s="80"/>
      <c r="J179" s="80">
        <f t="shared" si="185"/>
        <v>1904637.1</v>
      </c>
      <c r="K179" s="339">
        <f t="shared" si="161"/>
        <v>0</v>
      </c>
      <c r="L179" s="339">
        <f t="shared" si="162"/>
        <v>1904637.1</v>
      </c>
      <c r="M179" s="340">
        <f t="shared" si="163"/>
        <v>0.76243524230333304</v>
      </c>
      <c r="N179" s="340">
        <f t="shared" si="164"/>
        <v>0.76243524230333304</v>
      </c>
      <c r="O179" s="42">
        <f t="shared" si="186"/>
        <v>15030</v>
      </c>
      <c r="P179" s="80">
        <f t="shared" si="186"/>
        <v>2617070.1799999997</v>
      </c>
      <c r="Q179" s="80"/>
      <c r="R179" s="80">
        <f t="shared" si="186"/>
        <v>1300481.8900000001</v>
      </c>
      <c r="S179" s="213">
        <f t="shared" si="165"/>
        <v>0</v>
      </c>
      <c r="T179" s="339">
        <f t="shared" si="166"/>
        <v>1300481.8900000001</v>
      </c>
      <c r="U179" s="340">
        <f t="shared" si="167"/>
        <v>0.49692281847787523</v>
      </c>
      <c r="V179" s="340">
        <f t="shared" si="168"/>
        <v>0.49692281847787523</v>
      </c>
      <c r="W179" s="42">
        <f t="shared" si="187"/>
        <v>15852</v>
      </c>
      <c r="X179" s="80">
        <f t="shared" si="187"/>
        <v>2651248.16</v>
      </c>
      <c r="Y179" s="80"/>
      <c r="Z179" s="80">
        <f t="shared" si="187"/>
        <v>1637114.69</v>
      </c>
      <c r="AA179" s="213">
        <f t="shared" si="169"/>
        <v>3137002.8</v>
      </c>
      <c r="AB179" s="339">
        <f t="shared" si="170"/>
        <v>4774117.49</v>
      </c>
      <c r="AC179" s="340">
        <f t="shared" si="171"/>
        <v>0.61748828898762909</v>
      </c>
      <c r="AD179" s="340">
        <f t="shared" si="172"/>
        <v>1.8007056306641622</v>
      </c>
      <c r="AE179" s="42">
        <f t="shared" si="188"/>
        <v>14475</v>
      </c>
      <c r="AF179" s="80">
        <f t="shared" si="188"/>
        <v>2381993.5099999998</v>
      </c>
      <c r="AG179" s="80"/>
      <c r="AH179" s="80">
        <f t="shared" si="188"/>
        <v>1577142.18</v>
      </c>
      <c r="AI179" s="213">
        <f t="shared" si="173"/>
        <v>4213614.2674739901</v>
      </c>
      <c r="AJ179" s="339">
        <f t="shared" si="174"/>
        <v>5790756.4474739898</v>
      </c>
      <c r="AK179" s="340">
        <f t="shared" si="175"/>
        <v>0.66211019189552711</v>
      </c>
      <c r="AL179" s="340">
        <f t="shared" si="176"/>
        <v>2.4310546704528972</v>
      </c>
      <c r="AN179" s="213"/>
      <c r="AO179" s="348"/>
      <c r="AP179" s="60">
        <f t="shared" si="184"/>
        <v>0</v>
      </c>
      <c r="AQ179" s="213"/>
      <c r="AR179" s="348"/>
      <c r="AS179" s="60">
        <f t="shared" si="177"/>
        <v>0</v>
      </c>
      <c r="AT179" s="213">
        <f>VLOOKUP($A179,SuppCY14!$A$5:$C$105,3,FALSE)</f>
        <v>3137002.8</v>
      </c>
      <c r="AU179" s="60">
        <f>VLOOKUP($A179,'Cost SettleCY14'!$A$23:$E$253,5,FALSE)</f>
        <v>0</v>
      </c>
      <c r="AV179" s="60">
        <f t="shared" si="178"/>
        <v>3137002.8</v>
      </c>
      <c r="AW179" s="213">
        <f>VLOOKUP($A179,SuppCY15!$A$5:$C$107,3,FALSE)</f>
        <v>4213614.2674739901</v>
      </c>
      <c r="AX179" s="60">
        <f>VLOOKUP($A179,'Cost SettleCY15'!$A$23:$E$253,5,FALSE)</f>
        <v>0</v>
      </c>
      <c r="AY179" s="60">
        <f t="shared" si="179"/>
        <v>4213614.2674739901</v>
      </c>
    </row>
    <row r="180" spans="1:51" x14ac:dyDescent="0.25">
      <c r="A180" s="76">
        <v>72013</v>
      </c>
      <c r="B180" s="76" t="s">
        <v>163</v>
      </c>
      <c r="C180" s="76"/>
      <c r="D180" s="76"/>
      <c r="E180" s="77" t="s">
        <v>438</v>
      </c>
      <c r="F180" s="83" t="s">
        <v>45</v>
      </c>
      <c r="G180" s="42">
        <f t="shared" si="185"/>
        <v>47731</v>
      </c>
      <c r="H180" s="80">
        <f t="shared" si="185"/>
        <v>5534156.1099999994</v>
      </c>
      <c r="I180" s="80"/>
      <c r="J180" s="80">
        <f t="shared" si="185"/>
        <v>4761501.5199999996</v>
      </c>
      <c r="K180" s="339">
        <f t="shared" si="161"/>
        <v>0</v>
      </c>
      <c r="L180" s="339">
        <f t="shared" si="162"/>
        <v>4761501.5199999996</v>
      </c>
      <c r="M180" s="340">
        <f t="shared" si="163"/>
        <v>0.86038438839774611</v>
      </c>
      <c r="N180" s="340">
        <f t="shared" si="164"/>
        <v>0.86038438839774611</v>
      </c>
      <c r="O180" s="42">
        <f t="shared" si="186"/>
        <v>51308</v>
      </c>
      <c r="P180" s="80">
        <f t="shared" si="186"/>
        <v>7017925.7999999998</v>
      </c>
      <c r="Q180" s="80"/>
      <c r="R180" s="80">
        <f t="shared" si="186"/>
        <v>5963144.6899999995</v>
      </c>
      <c r="S180" s="213">
        <f t="shared" si="165"/>
        <v>0</v>
      </c>
      <c r="T180" s="339">
        <f t="shared" si="166"/>
        <v>5963144.6899999995</v>
      </c>
      <c r="U180" s="340">
        <f t="shared" si="167"/>
        <v>0.84970187202606218</v>
      </c>
      <c r="V180" s="340">
        <f t="shared" si="168"/>
        <v>0.84970187202606218</v>
      </c>
      <c r="W180" s="42">
        <f t="shared" si="187"/>
        <v>51425</v>
      </c>
      <c r="X180" s="80">
        <f t="shared" si="187"/>
        <v>6556069.3200000003</v>
      </c>
      <c r="Y180" s="80"/>
      <c r="Z180" s="80">
        <f t="shared" si="187"/>
        <v>5795441.9000000004</v>
      </c>
      <c r="AA180" s="213">
        <f t="shared" si="169"/>
        <v>141142</v>
      </c>
      <c r="AB180" s="339">
        <f t="shared" si="170"/>
        <v>5936583.9000000004</v>
      </c>
      <c r="AC180" s="340">
        <f t="shared" si="171"/>
        <v>0.88398118096774492</v>
      </c>
      <c r="AD180" s="340">
        <f t="shared" si="172"/>
        <v>0.90550962935822044</v>
      </c>
      <c r="AE180" s="42">
        <f t="shared" si="188"/>
        <v>53929</v>
      </c>
      <c r="AF180" s="80">
        <f t="shared" si="188"/>
        <v>5829177.21</v>
      </c>
      <c r="AG180" s="80"/>
      <c r="AH180" s="80">
        <f t="shared" si="188"/>
        <v>4751636.21</v>
      </c>
      <c r="AI180" s="213">
        <f t="shared" si="173"/>
        <v>423742.31650500011</v>
      </c>
      <c r="AJ180" s="339">
        <f t="shared" si="174"/>
        <v>5175378.526505</v>
      </c>
      <c r="AK180" s="340">
        <f t="shared" si="175"/>
        <v>0.81514698195287838</v>
      </c>
      <c r="AL180" s="340">
        <f t="shared" si="176"/>
        <v>0.88784031434601041</v>
      </c>
      <c r="AN180" s="213"/>
      <c r="AO180" s="348"/>
      <c r="AP180" s="60">
        <f t="shared" si="184"/>
        <v>0</v>
      </c>
      <c r="AQ180" s="213"/>
      <c r="AR180" s="348"/>
      <c r="AS180" s="60">
        <f t="shared" si="177"/>
        <v>0</v>
      </c>
      <c r="AT180" s="213">
        <f>VLOOKUP($A180,SuppCY14!$A$5:$C$105,3,FALSE)</f>
        <v>928578</v>
      </c>
      <c r="AU180" s="60">
        <f>VLOOKUP($A180,'Cost SettleCY14'!$A$23:$E$253,5,FALSE)</f>
        <v>-787436</v>
      </c>
      <c r="AV180" s="60">
        <f t="shared" si="178"/>
        <v>141142</v>
      </c>
      <c r="AW180" s="213">
        <f>VLOOKUP($A180,SuppCY15!$A$5:$C$107,3,FALSE)</f>
        <v>968673.31650500011</v>
      </c>
      <c r="AX180" s="60">
        <f>VLOOKUP($A180,'Cost SettleCY15'!$A$23:$E$253,5,FALSE)</f>
        <v>-544931</v>
      </c>
      <c r="AY180" s="60">
        <f t="shared" si="179"/>
        <v>423742.31650500011</v>
      </c>
    </row>
    <row r="181" spans="1:51" x14ac:dyDescent="0.25">
      <c r="A181" s="76">
        <v>72014</v>
      </c>
      <c r="B181" s="76" t="s">
        <v>164</v>
      </c>
      <c r="C181" s="76"/>
      <c r="D181" s="76"/>
      <c r="E181" s="77" t="s">
        <v>438</v>
      </c>
      <c r="F181" s="83" t="s">
        <v>45</v>
      </c>
      <c r="G181" s="42">
        <f t="shared" si="185"/>
        <v>32043</v>
      </c>
      <c r="H181" s="80">
        <f t="shared" si="185"/>
        <v>4266548.2700000005</v>
      </c>
      <c r="I181" s="80"/>
      <c r="J181" s="80">
        <f t="shared" si="185"/>
        <v>4478321.57</v>
      </c>
      <c r="K181" s="339">
        <f t="shared" si="161"/>
        <v>0</v>
      </c>
      <c r="L181" s="339">
        <f t="shared" si="162"/>
        <v>4478321.57</v>
      </c>
      <c r="M181" s="340">
        <f t="shared" si="163"/>
        <v>1.049635744540633</v>
      </c>
      <c r="N181" s="340">
        <f t="shared" si="164"/>
        <v>1.049635744540633</v>
      </c>
      <c r="O181" s="42">
        <f t="shared" si="186"/>
        <v>39170</v>
      </c>
      <c r="P181" s="80">
        <f t="shared" si="186"/>
        <v>5936731.6400000006</v>
      </c>
      <c r="Q181" s="80"/>
      <c r="R181" s="80">
        <f t="shared" si="186"/>
        <v>5709249.9000000004</v>
      </c>
      <c r="S181" s="213">
        <f t="shared" si="165"/>
        <v>0</v>
      </c>
      <c r="T181" s="339">
        <f t="shared" si="166"/>
        <v>5709249.9000000004</v>
      </c>
      <c r="U181" s="340">
        <f t="shared" si="167"/>
        <v>0.96168232728134562</v>
      </c>
      <c r="V181" s="340">
        <f t="shared" si="168"/>
        <v>0.96168232728134562</v>
      </c>
      <c r="W181" s="42">
        <f t="shared" si="187"/>
        <v>49580</v>
      </c>
      <c r="X181" s="80">
        <f t="shared" si="187"/>
        <v>6557806.1399999997</v>
      </c>
      <c r="Y181" s="80"/>
      <c r="Z181" s="80">
        <f t="shared" si="187"/>
        <v>5745843.0600000005</v>
      </c>
      <c r="AA181" s="213">
        <f t="shared" si="169"/>
        <v>3380366.2</v>
      </c>
      <c r="AB181" s="339">
        <f t="shared" si="170"/>
        <v>9126209.2600000016</v>
      </c>
      <c r="AC181" s="340">
        <f t="shared" si="171"/>
        <v>0.87618373238462355</v>
      </c>
      <c r="AD181" s="340">
        <f t="shared" si="172"/>
        <v>1.3916558472708989</v>
      </c>
      <c r="AE181" s="42">
        <f t="shared" si="188"/>
        <v>57896</v>
      </c>
      <c r="AF181" s="80">
        <f t="shared" si="188"/>
        <v>7700675.5500000007</v>
      </c>
      <c r="AG181" s="80"/>
      <c r="AH181" s="80">
        <f t="shared" si="188"/>
        <v>7169901.4299999997</v>
      </c>
      <c r="AI181" s="213">
        <f t="shared" si="173"/>
        <v>3218427.1597321066</v>
      </c>
      <c r="AJ181" s="339">
        <f t="shared" si="174"/>
        <v>10388328.589732107</v>
      </c>
      <c r="AK181" s="340">
        <f t="shared" si="175"/>
        <v>0.93107434321135618</v>
      </c>
      <c r="AL181" s="340">
        <f t="shared" si="176"/>
        <v>1.3490152288953539</v>
      </c>
      <c r="AN181" s="213"/>
      <c r="AO181" s="348"/>
      <c r="AP181" s="60">
        <f t="shared" si="184"/>
        <v>0</v>
      </c>
      <c r="AQ181" s="213"/>
      <c r="AR181" s="348"/>
      <c r="AS181" s="60">
        <f t="shared" si="177"/>
        <v>0</v>
      </c>
      <c r="AT181" s="213">
        <f>VLOOKUP($A181,SuppCY14!$A$5:$C$105,3,FALSE)</f>
        <v>2979643.2</v>
      </c>
      <c r="AU181" s="60">
        <f>VLOOKUP($A181,'Cost SettleCY14'!$A$23:$E$253,5,FALSE)</f>
        <v>400723</v>
      </c>
      <c r="AV181" s="60">
        <f t="shared" si="178"/>
        <v>3380366.2</v>
      </c>
      <c r="AW181" s="213">
        <f>VLOOKUP($A181,SuppCY15!$A$5:$C$107,3,FALSE)</f>
        <v>3339564.1597321066</v>
      </c>
      <c r="AX181" s="60">
        <f>VLOOKUP($A181,'Cost SettleCY15'!$A$23:$E$253,5,FALSE)</f>
        <v>-121137</v>
      </c>
      <c r="AY181" s="60">
        <f t="shared" si="179"/>
        <v>3218427.1597321066</v>
      </c>
    </row>
    <row r="182" spans="1:51" x14ac:dyDescent="0.25">
      <c r="A182" s="76">
        <v>73319</v>
      </c>
      <c r="B182" s="76" t="s">
        <v>165</v>
      </c>
      <c r="C182" s="76"/>
      <c r="D182" s="76"/>
      <c r="E182" s="77" t="s">
        <v>438</v>
      </c>
      <c r="F182" s="83" t="s">
        <v>45</v>
      </c>
      <c r="G182" s="42">
        <f t="shared" si="185"/>
        <v>8324</v>
      </c>
      <c r="H182" s="80">
        <f t="shared" si="185"/>
        <v>1257728.53</v>
      </c>
      <c r="I182" s="80"/>
      <c r="J182" s="80">
        <f t="shared" si="185"/>
        <v>1221961.8799999999</v>
      </c>
      <c r="K182" s="339">
        <f t="shared" si="161"/>
        <v>0</v>
      </c>
      <c r="L182" s="339">
        <f t="shared" si="162"/>
        <v>1221961.8799999999</v>
      </c>
      <c r="M182" s="340">
        <f t="shared" si="163"/>
        <v>0.97156250403256728</v>
      </c>
      <c r="N182" s="340">
        <f t="shared" si="164"/>
        <v>0.97156250403256728</v>
      </c>
      <c r="O182" s="42">
        <f t="shared" si="186"/>
        <v>8794</v>
      </c>
      <c r="P182" s="80">
        <f t="shared" si="186"/>
        <v>1960177.48</v>
      </c>
      <c r="Q182" s="80"/>
      <c r="R182" s="80">
        <f t="shared" si="186"/>
        <v>1385801.5899999999</v>
      </c>
      <c r="S182" s="213">
        <f t="shared" si="165"/>
        <v>0</v>
      </c>
      <c r="T182" s="339">
        <f t="shared" si="166"/>
        <v>1385801.5899999999</v>
      </c>
      <c r="U182" s="340">
        <f t="shared" si="167"/>
        <v>0.70697761000702852</v>
      </c>
      <c r="V182" s="340">
        <f t="shared" si="168"/>
        <v>0.70697761000702852</v>
      </c>
      <c r="W182" s="42">
        <f t="shared" si="187"/>
        <v>11273</v>
      </c>
      <c r="X182" s="80">
        <f t="shared" si="187"/>
        <v>3190626.7199999997</v>
      </c>
      <c r="Y182" s="80"/>
      <c r="Z182" s="80">
        <f t="shared" si="187"/>
        <v>1805224.8699999999</v>
      </c>
      <c r="AA182" s="213">
        <f t="shared" si="169"/>
        <v>815138.8</v>
      </c>
      <c r="AB182" s="339">
        <f t="shared" si="170"/>
        <v>2620363.67</v>
      </c>
      <c r="AC182" s="340">
        <f t="shared" si="171"/>
        <v>0.56579005581699637</v>
      </c>
      <c r="AD182" s="340">
        <f t="shared" si="172"/>
        <v>0.8212692677506318</v>
      </c>
      <c r="AE182" s="42">
        <f t="shared" si="188"/>
        <v>12751</v>
      </c>
      <c r="AF182" s="80">
        <f t="shared" si="188"/>
        <v>3781027.74</v>
      </c>
      <c r="AG182" s="80"/>
      <c r="AH182" s="80">
        <f t="shared" si="188"/>
        <v>2033522.97</v>
      </c>
      <c r="AI182" s="213">
        <f t="shared" si="173"/>
        <v>687055.19471350231</v>
      </c>
      <c r="AJ182" s="339">
        <f t="shared" si="174"/>
        <v>2720578.1647135024</v>
      </c>
      <c r="AK182" s="340">
        <f t="shared" si="175"/>
        <v>0.53782281163586487</v>
      </c>
      <c r="AL182" s="340">
        <f t="shared" si="176"/>
        <v>0.71953403989400566</v>
      </c>
      <c r="AN182" s="213"/>
      <c r="AO182" s="348"/>
      <c r="AP182" s="60">
        <f t="shared" si="184"/>
        <v>0</v>
      </c>
      <c r="AQ182" s="213"/>
      <c r="AR182" s="348"/>
      <c r="AS182" s="60">
        <f t="shared" si="177"/>
        <v>0</v>
      </c>
      <c r="AT182" s="213">
        <f>VLOOKUP($A182,SuppCY14!$A$5:$C$105,3,FALSE)</f>
        <v>774388.8</v>
      </c>
      <c r="AU182" s="60">
        <f>VLOOKUP($A182,'Cost SettleCY14'!$A$23:$E$253,5,FALSE)</f>
        <v>40750</v>
      </c>
      <c r="AV182" s="60">
        <f t="shared" si="178"/>
        <v>815138.8</v>
      </c>
      <c r="AW182" s="213">
        <f>VLOOKUP($A182,SuppCY15!$A$5:$C$107,3,FALSE)</f>
        <v>692283.19471350231</v>
      </c>
      <c r="AX182" s="60">
        <f>VLOOKUP($A182,'Cost SettleCY15'!$A$23:$E$253,5,FALSE)</f>
        <v>-5228</v>
      </c>
      <c r="AY182" s="60">
        <f t="shared" si="179"/>
        <v>687055.19471350231</v>
      </c>
    </row>
    <row r="183" spans="1:51" x14ac:dyDescent="0.25">
      <c r="A183" s="76">
        <v>73423</v>
      </c>
      <c r="B183" s="76" t="s">
        <v>166</v>
      </c>
      <c r="C183" s="76"/>
      <c r="D183" s="76"/>
      <c r="E183" s="77" t="s">
        <v>438</v>
      </c>
      <c r="F183" s="83" t="s">
        <v>45</v>
      </c>
      <c r="G183" s="42">
        <f t="shared" si="185"/>
        <v>19430</v>
      </c>
      <c r="H183" s="80">
        <f t="shared" si="185"/>
        <v>1654415.62</v>
      </c>
      <c r="I183" s="80"/>
      <c r="J183" s="80">
        <f t="shared" si="185"/>
        <v>2041505.56</v>
      </c>
      <c r="K183" s="339">
        <f t="shared" si="161"/>
        <v>0</v>
      </c>
      <c r="L183" s="339">
        <f t="shared" si="162"/>
        <v>2041505.56</v>
      </c>
      <c r="M183" s="340">
        <f t="shared" si="163"/>
        <v>1.2339738185015443</v>
      </c>
      <c r="N183" s="340">
        <f t="shared" si="164"/>
        <v>1.2339738185015443</v>
      </c>
      <c r="O183" s="42">
        <f t="shared" si="186"/>
        <v>23821</v>
      </c>
      <c r="P183" s="80">
        <f t="shared" si="186"/>
        <v>2057663.25</v>
      </c>
      <c r="Q183" s="80"/>
      <c r="R183" s="80">
        <f t="shared" si="186"/>
        <v>2304354.21</v>
      </c>
      <c r="S183" s="213">
        <f t="shared" si="165"/>
        <v>0</v>
      </c>
      <c r="T183" s="339">
        <f t="shared" si="166"/>
        <v>2304354.21</v>
      </c>
      <c r="U183" s="340">
        <f t="shared" si="167"/>
        <v>1.1198888885243978</v>
      </c>
      <c r="V183" s="340">
        <f t="shared" si="168"/>
        <v>1.1198888885243978</v>
      </c>
      <c r="W183" s="42">
        <f t="shared" si="187"/>
        <v>21061</v>
      </c>
      <c r="X183" s="80">
        <f t="shared" si="187"/>
        <v>1720259.26</v>
      </c>
      <c r="Y183" s="80"/>
      <c r="Z183" s="80">
        <f t="shared" si="187"/>
        <v>1775698.5</v>
      </c>
      <c r="AA183" s="213">
        <f t="shared" si="169"/>
        <v>963869.4</v>
      </c>
      <c r="AB183" s="339">
        <f t="shared" si="170"/>
        <v>2739567.9</v>
      </c>
      <c r="AC183" s="340">
        <f t="shared" si="171"/>
        <v>1.0322272585819419</v>
      </c>
      <c r="AD183" s="340">
        <f t="shared" si="172"/>
        <v>1.5925319884631808</v>
      </c>
      <c r="AE183" s="42">
        <f t="shared" si="188"/>
        <v>23904</v>
      </c>
      <c r="AF183" s="80">
        <f t="shared" si="188"/>
        <v>1653941.82</v>
      </c>
      <c r="AG183" s="80"/>
      <c r="AH183" s="80">
        <f t="shared" si="188"/>
        <v>1677535.83</v>
      </c>
      <c r="AI183" s="213">
        <f t="shared" si="173"/>
        <v>1018225.9623275014</v>
      </c>
      <c r="AJ183" s="339">
        <f t="shared" si="174"/>
        <v>2695761.7923275013</v>
      </c>
      <c r="AK183" s="340">
        <f t="shared" si="175"/>
        <v>1.0142653204089125</v>
      </c>
      <c r="AL183" s="340">
        <f t="shared" si="176"/>
        <v>1.6299012212699848</v>
      </c>
      <c r="AN183" s="213"/>
      <c r="AO183" s="348"/>
      <c r="AP183" s="60">
        <f t="shared" si="184"/>
        <v>0</v>
      </c>
      <c r="AQ183" s="213"/>
      <c r="AR183" s="348"/>
      <c r="AS183" s="60">
        <f t="shared" si="177"/>
        <v>0</v>
      </c>
      <c r="AT183" s="213">
        <f>VLOOKUP($A183,SuppCY14!$A$5:$C$105,3,FALSE)</f>
        <v>808715.4</v>
      </c>
      <c r="AU183" s="60">
        <f>VLOOKUP($A183,'Cost SettleCY14'!$A$23:$E$253,5,FALSE)</f>
        <v>155154</v>
      </c>
      <c r="AV183" s="60">
        <f t="shared" si="178"/>
        <v>963869.4</v>
      </c>
      <c r="AW183" s="213">
        <f>VLOOKUP($A183,SuppCY15!$A$5:$C$107,3,FALSE)</f>
        <v>999504.96232750139</v>
      </c>
      <c r="AX183" s="60">
        <f>VLOOKUP($A183,'Cost SettleCY15'!$A$23:$E$253,5,FALSE)</f>
        <v>18721</v>
      </c>
      <c r="AY183" s="60">
        <f t="shared" si="179"/>
        <v>1018225.9623275014</v>
      </c>
    </row>
    <row r="184" spans="1:51" x14ac:dyDescent="0.25">
      <c r="A184" s="76">
        <v>73435</v>
      </c>
      <c r="B184" s="76" t="s">
        <v>167</v>
      </c>
      <c r="C184" s="76"/>
      <c r="D184" s="76"/>
      <c r="E184" s="77" t="s">
        <v>438</v>
      </c>
      <c r="F184" s="83" t="s">
        <v>45</v>
      </c>
      <c r="G184" s="42">
        <f t="shared" si="185"/>
        <v>24218</v>
      </c>
      <c r="H184" s="80">
        <f t="shared" si="185"/>
        <v>4325120.34</v>
      </c>
      <c r="I184" s="80"/>
      <c r="J184" s="80">
        <f t="shared" si="185"/>
        <v>3430324.2800000003</v>
      </c>
      <c r="K184" s="339">
        <f t="shared" si="161"/>
        <v>0</v>
      </c>
      <c r="L184" s="339">
        <f t="shared" si="162"/>
        <v>3430324.2800000003</v>
      </c>
      <c r="M184" s="340">
        <f t="shared" si="163"/>
        <v>0.79311649395632777</v>
      </c>
      <c r="N184" s="340">
        <f t="shared" si="164"/>
        <v>0.79311649395632777</v>
      </c>
      <c r="O184" s="42">
        <f t="shared" si="186"/>
        <v>25717</v>
      </c>
      <c r="P184" s="80">
        <f t="shared" si="186"/>
        <v>5607449.2800000003</v>
      </c>
      <c r="Q184" s="80"/>
      <c r="R184" s="80">
        <f t="shared" si="186"/>
        <v>3093764.34</v>
      </c>
      <c r="S184" s="213">
        <f t="shared" si="165"/>
        <v>0</v>
      </c>
      <c r="T184" s="339">
        <f t="shared" si="166"/>
        <v>3093764.34</v>
      </c>
      <c r="U184" s="340">
        <f t="shared" si="167"/>
        <v>0.55172399883035583</v>
      </c>
      <c r="V184" s="340">
        <f t="shared" si="168"/>
        <v>0.55172399883035583</v>
      </c>
      <c r="W184" s="42">
        <f t="shared" si="187"/>
        <v>37839</v>
      </c>
      <c r="X184" s="80">
        <f t="shared" si="187"/>
        <v>12942697.200000001</v>
      </c>
      <c r="Y184" s="80"/>
      <c r="Z184" s="80">
        <f t="shared" si="187"/>
        <v>3600010.5300000003</v>
      </c>
      <c r="AA184" s="213">
        <f t="shared" si="169"/>
        <v>2096949</v>
      </c>
      <c r="AB184" s="339">
        <f t="shared" si="170"/>
        <v>5696959.5300000003</v>
      </c>
      <c r="AC184" s="340">
        <f t="shared" si="171"/>
        <v>0.27814994621059358</v>
      </c>
      <c r="AD184" s="340">
        <f t="shared" si="172"/>
        <v>0.44016787551824976</v>
      </c>
      <c r="AE184" s="42">
        <f t="shared" si="188"/>
        <v>41936</v>
      </c>
      <c r="AF184" s="80">
        <f t="shared" si="188"/>
        <v>12514265.08</v>
      </c>
      <c r="AG184" s="80"/>
      <c r="AH184" s="80">
        <f t="shared" si="188"/>
        <v>3887611.4699999997</v>
      </c>
      <c r="AI184" s="213">
        <f t="shared" si="173"/>
        <v>2626406.6051847842</v>
      </c>
      <c r="AJ184" s="339">
        <f t="shared" si="174"/>
        <v>6514018.0751847839</v>
      </c>
      <c r="AK184" s="340">
        <f t="shared" si="175"/>
        <v>0.31065439681416751</v>
      </c>
      <c r="AL184" s="340">
        <f t="shared" si="176"/>
        <v>0.52052741679536041</v>
      </c>
      <c r="AN184" s="213"/>
      <c r="AO184" s="348"/>
      <c r="AP184" s="60">
        <f t="shared" si="184"/>
        <v>0</v>
      </c>
      <c r="AQ184" s="213"/>
      <c r="AR184" s="348"/>
      <c r="AS184" s="60">
        <f t="shared" si="177"/>
        <v>0</v>
      </c>
      <c r="AT184" s="213">
        <f>VLOOKUP($A184,SuppCY14!$A$5:$C$105,3,FALSE)</f>
        <v>2496726</v>
      </c>
      <c r="AU184" s="60">
        <f>VLOOKUP($A184,'Cost SettleCY14'!$A$23:$E$253,5,FALSE)</f>
        <v>-399777</v>
      </c>
      <c r="AV184" s="60">
        <f t="shared" si="178"/>
        <v>2096949</v>
      </c>
      <c r="AW184" s="213">
        <f>VLOOKUP($A184,SuppCY15!$A$5:$C$107,3,FALSE)</f>
        <v>3835647.6051847842</v>
      </c>
      <c r="AX184" s="60">
        <f>VLOOKUP($A184,'Cost SettleCY15'!$A$23:$E$253,5,FALSE)</f>
        <v>-1209241</v>
      </c>
      <c r="AY184" s="60">
        <f t="shared" si="179"/>
        <v>2626406.6051847842</v>
      </c>
    </row>
    <row r="185" spans="1:51" x14ac:dyDescent="0.25">
      <c r="A185" s="76">
        <v>73052</v>
      </c>
      <c r="B185" s="76" t="s">
        <v>168</v>
      </c>
      <c r="C185" s="76"/>
      <c r="D185" s="76"/>
      <c r="E185" s="77" t="s">
        <v>438</v>
      </c>
      <c r="F185" s="83" t="s">
        <v>45</v>
      </c>
      <c r="G185" s="42">
        <f t="shared" si="185"/>
        <v>21426</v>
      </c>
      <c r="H185" s="80">
        <f t="shared" si="185"/>
        <v>1844074.9</v>
      </c>
      <c r="I185" s="80"/>
      <c r="J185" s="80">
        <f t="shared" si="185"/>
        <v>1067972.6800000002</v>
      </c>
      <c r="K185" s="339">
        <f t="shared" si="161"/>
        <v>0</v>
      </c>
      <c r="L185" s="339">
        <f t="shared" si="162"/>
        <v>1067972.6800000002</v>
      </c>
      <c r="M185" s="340">
        <f t="shared" si="163"/>
        <v>0.57913736584126829</v>
      </c>
      <c r="N185" s="340">
        <f t="shared" si="164"/>
        <v>0.57913736584126829</v>
      </c>
      <c r="O185" s="42">
        <f t="shared" si="186"/>
        <v>21968</v>
      </c>
      <c r="P185" s="80">
        <f t="shared" si="186"/>
        <v>2372628.2000000002</v>
      </c>
      <c r="Q185" s="80"/>
      <c r="R185" s="80">
        <f t="shared" si="186"/>
        <v>1108431.47</v>
      </c>
      <c r="S185" s="213">
        <f t="shared" si="165"/>
        <v>0</v>
      </c>
      <c r="T185" s="339">
        <f t="shared" si="166"/>
        <v>1108431.47</v>
      </c>
      <c r="U185" s="340">
        <f t="shared" si="167"/>
        <v>0.46717453244465351</v>
      </c>
      <c r="V185" s="340">
        <f t="shared" si="168"/>
        <v>0.46717453244465351</v>
      </c>
      <c r="W185" s="42">
        <f t="shared" si="187"/>
        <v>28051</v>
      </c>
      <c r="X185" s="80">
        <f t="shared" si="187"/>
        <v>3255078.73</v>
      </c>
      <c r="Y185" s="80"/>
      <c r="Z185" s="80">
        <f t="shared" si="187"/>
        <v>1406829.97</v>
      </c>
      <c r="AA185" s="213">
        <f t="shared" si="169"/>
        <v>1249013.6000000001</v>
      </c>
      <c r="AB185" s="339">
        <f t="shared" si="170"/>
        <v>2655843.5700000003</v>
      </c>
      <c r="AC185" s="340">
        <f t="shared" si="171"/>
        <v>0.43219537427286742</v>
      </c>
      <c r="AD185" s="340">
        <f t="shared" si="172"/>
        <v>0.81590762936784644</v>
      </c>
      <c r="AE185" s="42">
        <f t="shared" si="188"/>
        <v>30241</v>
      </c>
      <c r="AF185" s="80">
        <f t="shared" si="188"/>
        <v>3898157.02</v>
      </c>
      <c r="AG185" s="80"/>
      <c r="AH185" s="80">
        <f t="shared" si="188"/>
        <v>1608966.51</v>
      </c>
      <c r="AI185" s="213">
        <f t="shared" si="173"/>
        <v>2031368.4506032038</v>
      </c>
      <c r="AJ185" s="339">
        <f t="shared" si="174"/>
        <v>3640334.9606032036</v>
      </c>
      <c r="AK185" s="340">
        <f t="shared" si="175"/>
        <v>0.41275056436797919</v>
      </c>
      <c r="AL185" s="340">
        <f t="shared" si="176"/>
        <v>0.93386052483930049</v>
      </c>
      <c r="AN185" s="213"/>
      <c r="AO185" s="348"/>
      <c r="AP185" s="60">
        <f t="shared" si="184"/>
        <v>0</v>
      </c>
      <c r="AQ185" s="213"/>
      <c r="AR185" s="348"/>
      <c r="AS185" s="60">
        <f t="shared" si="177"/>
        <v>0</v>
      </c>
      <c r="AT185" s="213">
        <f>VLOOKUP($A185,SuppCY14!$A$5:$C$105,3,FALSE)</f>
        <v>1415421.6</v>
      </c>
      <c r="AU185" s="60">
        <f>VLOOKUP($A185,'Cost SettleCY14'!$A$23:$E$253,5,FALSE)</f>
        <v>-166408</v>
      </c>
      <c r="AV185" s="60">
        <f t="shared" si="178"/>
        <v>1249013.6000000001</v>
      </c>
      <c r="AW185" s="213">
        <f>VLOOKUP($A185,SuppCY15!$A$5:$C$107,3,FALSE)</f>
        <v>2199606.4506032038</v>
      </c>
      <c r="AX185" s="60">
        <f>VLOOKUP($A185,'Cost SettleCY15'!$A$23:$E$253,5,FALSE)</f>
        <v>-168238</v>
      </c>
      <c r="AY185" s="60">
        <f t="shared" si="179"/>
        <v>2031368.4506032038</v>
      </c>
    </row>
    <row r="186" spans="1:51" x14ac:dyDescent="0.25">
      <c r="A186" s="76">
        <v>74329</v>
      </c>
      <c r="B186" s="76" t="s">
        <v>169</v>
      </c>
      <c r="C186" s="76"/>
      <c r="D186" s="76"/>
      <c r="E186" s="77" t="s">
        <v>438</v>
      </c>
      <c r="F186" s="83" t="s">
        <v>45</v>
      </c>
      <c r="G186" s="42">
        <f t="shared" si="185"/>
        <v>11844</v>
      </c>
      <c r="H186" s="80">
        <f t="shared" si="185"/>
        <v>1280949.57</v>
      </c>
      <c r="I186" s="80"/>
      <c r="J186" s="80">
        <f t="shared" si="185"/>
        <v>852902.17</v>
      </c>
      <c r="K186" s="339">
        <f t="shared" si="161"/>
        <v>0</v>
      </c>
      <c r="L186" s="339">
        <f t="shared" si="162"/>
        <v>852902.17</v>
      </c>
      <c r="M186" s="340">
        <f t="shared" si="163"/>
        <v>0.6658358689327637</v>
      </c>
      <c r="N186" s="340">
        <f t="shared" si="164"/>
        <v>0.6658358689327637</v>
      </c>
      <c r="O186" s="42">
        <f t="shared" si="186"/>
        <v>13037</v>
      </c>
      <c r="P186" s="80">
        <f t="shared" si="186"/>
        <v>2726880.5500000003</v>
      </c>
      <c r="Q186" s="80"/>
      <c r="R186" s="80">
        <f t="shared" si="186"/>
        <v>941998.28</v>
      </c>
      <c r="S186" s="213">
        <f t="shared" si="165"/>
        <v>0</v>
      </c>
      <c r="T186" s="339">
        <f t="shared" si="166"/>
        <v>941998.28</v>
      </c>
      <c r="U186" s="340">
        <f t="shared" si="167"/>
        <v>0.3454490443301596</v>
      </c>
      <c r="V186" s="340">
        <f t="shared" si="168"/>
        <v>0.3454490443301596</v>
      </c>
      <c r="W186" s="42">
        <f t="shared" si="187"/>
        <v>11775</v>
      </c>
      <c r="X186" s="80">
        <f t="shared" si="187"/>
        <v>1829258.65</v>
      </c>
      <c r="Y186" s="80"/>
      <c r="Z186" s="80">
        <f t="shared" si="187"/>
        <v>904134.4</v>
      </c>
      <c r="AA186" s="213">
        <f t="shared" si="169"/>
        <v>762888.8</v>
      </c>
      <c r="AB186" s="339">
        <f t="shared" si="170"/>
        <v>1667023.2000000002</v>
      </c>
      <c r="AC186" s="340">
        <f t="shared" si="171"/>
        <v>0.49426274409034504</v>
      </c>
      <c r="AD186" s="340">
        <f t="shared" si="172"/>
        <v>0.91131081982310169</v>
      </c>
      <c r="AE186" s="42">
        <f t="shared" si="188"/>
        <v>11733</v>
      </c>
      <c r="AF186" s="80">
        <f t="shared" si="188"/>
        <v>1331927.7599999998</v>
      </c>
      <c r="AG186" s="80"/>
      <c r="AH186" s="80">
        <f t="shared" si="188"/>
        <v>937855.87</v>
      </c>
      <c r="AI186" s="213">
        <f t="shared" si="173"/>
        <v>1200117.2492193978</v>
      </c>
      <c r="AJ186" s="339">
        <f t="shared" si="174"/>
        <v>2137973.1192193977</v>
      </c>
      <c r="AK186" s="340">
        <f t="shared" si="175"/>
        <v>0.70413418667691119</v>
      </c>
      <c r="AL186" s="340">
        <f t="shared" si="176"/>
        <v>1.6051719796120159</v>
      </c>
      <c r="AN186" s="213"/>
      <c r="AO186" s="348"/>
      <c r="AP186" s="60">
        <f t="shared" si="184"/>
        <v>0</v>
      </c>
      <c r="AQ186" s="213"/>
      <c r="AR186" s="348"/>
      <c r="AS186" s="60">
        <f t="shared" si="177"/>
        <v>0</v>
      </c>
      <c r="AT186" s="213">
        <f>VLOOKUP($A186,SuppCY14!$A$5:$C$105,3,FALSE)</f>
        <v>493132.79999999999</v>
      </c>
      <c r="AU186" s="60">
        <f>VLOOKUP($A186,'Cost SettleCY14'!$A$23:$E$253,5,FALSE)</f>
        <v>269756</v>
      </c>
      <c r="AV186" s="60">
        <f t="shared" si="178"/>
        <v>762888.8</v>
      </c>
      <c r="AW186" s="213">
        <f>VLOOKUP($A186,SuppCY15!$A$5:$C$107,3,FALSE)</f>
        <v>1296311.2492193978</v>
      </c>
      <c r="AX186" s="60">
        <f>VLOOKUP($A186,'Cost SettleCY15'!$A$23:$E$253,5,FALSE)</f>
        <v>-96194</v>
      </c>
      <c r="AY186" s="60">
        <f t="shared" si="179"/>
        <v>1200117.2492193978</v>
      </c>
    </row>
    <row r="187" spans="1:51" x14ac:dyDescent="0.25">
      <c r="A187" s="76">
        <v>73485</v>
      </c>
      <c r="B187" s="76" t="s">
        <v>170</v>
      </c>
      <c r="C187" s="76"/>
      <c r="D187" s="76"/>
      <c r="E187" s="77" t="s">
        <v>438</v>
      </c>
      <c r="F187" s="83" t="s">
        <v>45</v>
      </c>
      <c r="G187" s="42">
        <f t="shared" si="185"/>
        <v>4397</v>
      </c>
      <c r="H187" s="80">
        <f t="shared" si="185"/>
        <v>559849.52</v>
      </c>
      <c r="I187" s="80"/>
      <c r="J187" s="80">
        <f t="shared" si="185"/>
        <v>331328.66000000003</v>
      </c>
      <c r="K187" s="339">
        <f t="shared" si="161"/>
        <v>0</v>
      </c>
      <c r="L187" s="339">
        <f t="shared" si="162"/>
        <v>331328.66000000003</v>
      </c>
      <c r="M187" s="340">
        <f t="shared" si="163"/>
        <v>0.59181735120537393</v>
      </c>
      <c r="N187" s="340">
        <f t="shared" si="164"/>
        <v>0.59181735120537393</v>
      </c>
      <c r="O187" s="42">
        <f t="shared" si="186"/>
        <v>4967</v>
      </c>
      <c r="P187" s="80">
        <f t="shared" si="186"/>
        <v>747643.52</v>
      </c>
      <c r="Q187" s="80"/>
      <c r="R187" s="80">
        <f t="shared" si="186"/>
        <v>397066.49</v>
      </c>
      <c r="S187" s="213">
        <f t="shared" si="165"/>
        <v>0</v>
      </c>
      <c r="T187" s="339">
        <f t="shared" si="166"/>
        <v>397066.49</v>
      </c>
      <c r="U187" s="340">
        <f t="shared" si="167"/>
        <v>0.53109065935594546</v>
      </c>
      <c r="V187" s="340">
        <f t="shared" si="168"/>
        <v>0.53109065935594546</v>
      </c>
      <c r="W187" s="42">
        <f t="shared" si="187"/>
        <v>5874</v>
      </c>
      <c r="X187" s="80">
        <f t="shared" si="187"/>
        <v>823077.84</v>
      </c>
      <c r="Y187" s="80"/>
      <c r="Z187" s="80">
        <f t="shared" si="187"/>
        <v>504086.95</v>
      </c>
      <c r="AA187" s="213">
        <f t="shared" si="169"/>
        <v>663375.4</v>
      </c>
      <c r="AB187" s="339">
        <f t="shared" si="170"/>
        <v>1167462.3500000001</v>
      </c>
      <c r="AC187" s="340">
        <f t="shared" si="171"/>
        <v>0.61244140651387236</v>
      </c>
      <c r="AD187" s="340">
        <f t="shared" si="172"/>
        <v>1.4184106207986358</v>
      </c>
      <c r="AE187" s="42">
        <f t="shared" si="188"/>
        <v>5499</v>
      </c>
      <c r="AF187" s="80">
        <f t="shared" si="188"/>
        <v>855512.47</v>
      </c>
      <c r="AG187" s="80"/>
      <c r="AH187" s="80">
        <f t="shared" si="188"/>
        <v>516641.08</v>
      </c>
      <c r="AI187" s="213">
        <f t="shared" si="173"/>
        <v>754638.36901883781</v>
      </c>
      <c r="AJ187" s="339">
        <f t="shared" si="174"/>
        <v>1271279.4490188379</v>
      </c>
      <c r="AK187" s="340">
        <f t="shared" si="175"/>
        <v>0.60389660947899459</v>
      </c>
      <c r="AL187" s="340">
        <f t="shared" si="176"/>
        <v>1.485985878170587</v>
      </c>
      <c r="AN187" s="213"/>
      <c r="AO187" s="348"/>
      <c r="AP187" s="60">
        <f t="shared" si="184"/>
        <v>0</v>
      </c>
      <c r="AQ187" s="213"/>
      <c r="AR187" s="348"/>
      <c r="AS187" s="60">
        <f t="shared" si="177"/>
        <v>0</v>
      </c>
      <c r="AT187" s="213">
        <f>VLOOKUP($A187,SuppCY14!$A$5:$C$105,3,FALSE)</f>
        <v>601919.4</v>
      </c>
      <c r="AU187" s="60">
        <f>VLOOKUP($A187,'Cost SettleCY14'!$A$23:$E$253,5,FALSE)</f>
        <v>61456</v>
      </c>
      <c r="AV187" s="60">
        <f t="shared" si="178"/>
        <v>663375.4</v>
      </c>
      <c r="AW187" s="213">
        <f>VLOOKUP($A187,SuppCY15!$A$5:$C$107,3,FALSE)</f>
        <v>757149.36901883781</v>
      </c>
      <c r="AX187" s="60">
        <f>VLOOKUP($A187,'Cost SettleCY15'!$A$23:$E$253,5,FALSE)</f>
        <v>-2511</v>
      </c>
      <c r="AY187" s="60">
        <f t="shared" si="179"/>
        <v>754638.36901883781</v>
      </c>
    </row>
    <row r="188" spans="1:51" x14ac:dyDescent="0.25">
      <c r="A188" s="76">
        <v>73537</v>
      </c>
      <c r="B188" s="76" t="s">
        <v>171</v>
      </c>
      <c r="C188" s="76"/>
      <c r="D188" s="76"/>
      <c r="E188" s="77" t="s">
        <v>438</v>
      </c>
      <c r="F188" s="83" t="s">
        <v>45</v>
      </c>
      <c r="G188" s="42">
        <f t="shared" si="185"/>
        <v>22401</v>
      </c>
      <c r="H188" s="80">
        <f t="shared" si="185"/>
        <v>2281759.16</v>
      </c>
      <c r="I188" s="80"/>
      <c r="J188" s="80">
        <f t="shared" si="185"/>
        <v>1452140.37</v>
      </c>
      <c r="K188" s="339">
        <f t="shared" si="161"/>
        <v>0</v>
      </c>
      <c r="L188" s="339">
        <f t="shared" si="162"/>
        <v>1452140.37</v>
      </c>
      <c r="M188" s="340">
        <f t="shared" si="163"/>
        <v>0.63641263962319317</v>
      </c>
      <c r="N188" s="340">
        <f t="shared" si="164"/>
        <v>0.63641263962319317</v>
      </c>
      <c r="O188" s="42">
        <f t="shared" si="186"/>
        <v>28052</v>
      </c>
      <c r="P188" s="80">
        <f t="shared" si="186"/>
        <v>7014364.0300000003</v>
      </c>
      <c r="Q188" s="80"/>
      <c r="R188" s="80">
        <f t="shared" si="186"/>
        <v>1401981.1</v>
      </c>
      <c r="S188" s="213">
        <f t="shared" si="165"/>
        <v>0</v>
      </c>
      <c r="T188" s="339">
        <f t="shared" si="166"/>
        <v>1401981.1</v>
      </c>
      <c r="U188" s="340">
        <f t="shared" si="167"/>
        <v>0.19987287429107098</v>
      </c>
      <c r="V188" s="340">
        <f t="shared" si="168"/>
        <v>0.19987287429107098</v>
      </c>
      <c r="W188" s="42">
        <f t="shared" si="187"/>
        <v>28048</v>
      </c>
      <c r="X188" s="80">
        <f t="shared" si="187"/>
        <v>10579739.780000001</v>
      </c>
      <c r="Y188" s="80"/>
      <c r="Z188" s="80">
        <f t="shared" si="187"/>
        <v>1672562.7</v>
      </c>
      <c r="AA188" s="213">
        <f t="shared" si="169"/>
        <v>1675372.8</v>
      </c>
      <c r="AB188" s="339">
        <f t="shared" si="170"/>
        <v>3347935.5</v>
      </c>
      <c r="AC188" s="340">
        <f t="shared" si="171"/>
        <v>0.15809110004405039</v>
      </c>
      <c r="AD188" s="340">
        <f t="shared" si="172"/>
        <v>0.3164478115358712</v>
      </c>
      <c r="AE188" s="42">
        <f t="shared" si="188"/>
        <v>26280</v>
      </c>
      <c r="AF188" s="80">
        <f t="shared" si="188"/>
        <v>11974962.5</v>
      </c>
      <c r="AG188" s="80"/>
      <c r="AH188" s="80">
        <f t="shared" si="188"/>
        <v>1515827.03</v>
      </c>
      <c r="AI188" s="213">
        <f t="shared" si="173"/>
        <v>2037842.0741650779</v>
      </c>
      <c r="AJ188" s="339">
        <f t="shared" si="174"/>
        <v>3553669.1041650781</v>
      </c>
      <c r="AK188" s="340">
        <f t="shared" si="175"/>
        <v>0.12658302938318178</v>
      </c>
      <c r="AL188" s="340">
        <f t="shared" si="176"/>
        <v>0.29675826577035863</v>
      </c>
      <c r="AN188" s="213"/>
      <c r="AO188" s="348"/>
      <c r="AP188" s="60">
        <f t="shared" si="184"/>
        <v>0</v>
      </c>
      <c r="AQ188" s="213"/>
      <c r="AR188" s="348"/>
      <c r="AS188" s="60">
        <f t="shared" si="177"/>
        <v>0</v>
      </c>
      <c r="AT188" s="213">
        <f>VLOOKUP($A188,SuppCY14!$A$5:$C$105,3,FALSE)</f>
        <v>1325629.8</v>
      </c>
      <c r="AU188" s="60">
        <f>VLOOKUP($A188,'Cost SettleCY14'!$A$23:$E$253,5,FALSE)</f>
        <v>349743</v>
      </c>
      <c r="AV188" s="60">
        <f t="shared" si="178"/>
        <v>1675372.8</v>
      </c>
      <c r="AW188" s="213">
        <f>VLOOKUP($A188,SuppCY15!$A$5:$C$107,3,FALSE)</f>
        <v>1930438.0741650779</v>
      </c>
      <c r="AX188" s="60">
        <f>VLOOKUP($A188,'Cost SettleCY15'!$A$23:$E$253,5,FALSE)</f>
        <v>107404</v>
      </c>
      <c r="AY188" s="60">
        <f t="shared" si="179"/>
        <v>2037842.0741650779</v>
      </c>
    </row>
    <row r="189" spans="1:51" x14ac:dyDescent="0.25">
      <c r="A189" s="76">
        <v>73529</v>
      </c>
      <c r="B189" s="76" t="s">
        <v>172</v>
      </c>
      <c r="C189" s="76"/>
      <c r="D189" s="76"/>
      <c r="E189" s="77" t="s">
        <v>438</v>
      </c>
      <c r="F189" s="83" t="s">
        <v>45</v>
      </c>
      <c r="G189" s="42">
        <f t="shared" ref="G189:J208" si="189">SUMIF($A$308:$A$888,$A189,G$308:G$888)</f>
        <v>15211</v>
      </c>
      <c r="H189" s="80">
        <f t="shared" si="189"/>
        <v>1439576.06</v>
      </c>
      <c r="I189" s="80"/>
      <c r="J189" s="80">
        <f t="shared" si="189"/>
        <v>1508139.03</v>
      </c>
      <c r="K189" s="339">
        <f t="shared" si="161"/>
        <v>0</v>
      </c>
      <c r="L189" s="339">
        <f t="shared" si="162"/>
        <v>1508139.03</v>
      </c>
      <c r="M189" s="340">
        <f t="shared" si="163"/>
        <v>1.0476271951896727</v>
      </c>
      <c r="N189" s="340">
        <f t="shared" si="164"/>
        <v>1.0476271951896727</v>
      </c>
      <c r="O189" s="42">
        <f t="shared" ref="O189:R208" si="190">SUMIF($A$308:$A$888,$A189,O$308:O$888)</f>
        <v>15842</v>
      </c>
      <c r="P189" s="80">
        <f t="shared" si="190"/>
        <v>1707993.55</v>
      </c>
      <c r="Q189" s="80"/>
      <c r="R189" s="80">
        <f t="shared" si="190"/>
        <v>1145917.02</v>
      </c>
      <c r="S189" s="213">
        <f t="shared" si="165"/>
        <v>0</v>
      </c>
      <c r="T189" s="339">
        <f t="shared" si="166"/>
        <v>1145917.02</v>
      </c>
      <c r="U189" s="340">
        <f t="shared" si="167"/>
        <v>0.67091413781978271</v>
      </c>
      <c r="V189" s="340">
        <f t="shared" si="168"/>
        <v>0.67091413781978271</v>
      </c>
      <c r="W189" s="42">
        <f t="shared" ref="W189:Z208" si="191">SUMIF($A$308:$A$888,$A189,W$308:W$888)</f>
        <v>15558</v>
      </c>
      <c r="X189" s="80">
        <f t="shared" si="191"/>
        <v>1957219.24</v>
      </c>
      <c r="Y189" s="80"/>
      <c r="Z189" s="80">
        <f t="shared" si="191"/>
        <v>1234185.19</v>
      </c>
      <c r="AA189" s="213">
        <f t="shared" si="169"/>
        <v>647401.19999999995</v>
      </c>
      <c r="AB189" s="339">
        <f t="shared" si="170"/>
        <v>1881586.39</v>
      </c>
      <c r="AC189" s="340">
        <f t="shared" si="171"/>
        <v>0.63058096138478592</v>
      </c>
      <c r="AD189" s="340">
        <f t="shared" si="172"/>
        <v>0.96135698625157595</v>
      </c>
      <c r="AE189" s="42">
        <f t="shared" ref="AE189:AH208" si="192">SUMIF($A$308:$A$888,$A189,AE$308:AE$888)</f>
        <v>16088</v>
      </c>
      <c r="AF189" s="80">
        <f t="shared" si="192"/>
        <v>1254561.67</v>
      </c>
      <c r="AG189" s="80"/>
      <c r="AH189" s="80">
        <f t="shared" si="192"/>
        <v>1068906.97</v>
      </c>
      <c r="AI189" s="213">
        <f t="shared" si="173"/>
        <v>1289124.8585804654</v>
      </c>
      <c r="AJ189" s="339">
        <f t="shared" si="174"/>
        <v>2358031.8285804652</v>
      </c>
      <c r="AK189" s="340">
        <f t="shared" si="175"/>
        <v>0.85201628230838589</v>
      </c>
      <c r="AL189" s="340">
        <f t="shared" si="176"/>
        <v>1.8795662939235704</v>
      </c>
      <c r="AN189" s="213"/>
      <c r="AO189" s="348"/>
      <c r="AP189" s="60">
        <f t="shared" si="184"/>
        <v>0</v>
      </c>
      <c r="AQ189" s="213"/>
      <c r="AR189" s="348"/>
      <c r="AS189" s="60">
        <f t="shared" si="177"/>
        <v>0</v>
      </c>
      <c r="AT189" s="213">
        <f>VLOOKUP($A189,SuppCY14!$A$5:$C$105,3,FALSE)</f>
        <v>702985.2</v>
      </c>
      <c r="AU189" s="60">
        <f>VLOOKUP($A189,'Cost SettleCY14'!$A$23:$E$253,5,FALSE)</f>
        <v>-55584</v>
      </c>
      <c r="AV189" s="60">
        <f t="shared" si="178"/>
        <v>647401.19999999995</v>
      </c>
      <c r="AW189" s="213">
        <f>VLOOKUP($A189,SuppCY15!$A$5:$C$107,3,FALSE)</f>
        <v>1387905.8585804654</v>
      </c>
      <c r="AX189" s="60">
        <f>VLOOKUP($A189,'Cost SettleCY15'!$A$23:$E$253,5,FALSE)</f>
        <v>-98781</v>
      </c>
      <c r="AY189" s="60">
        <f t="shared" si="179"/>
        <v>1289124.8585804654</v>
      </c>
    </row>
    <row r="190" spans="1:51" x14ac:dyDescent="0.25">
      <c r="A190" s="76">
        <v>73223</v>
      </c>
      <c r="B190" s="76" t="s">
        <v>173</v>
      </c>
      <c r="C190" s="76"/>
      <c r="D190" s="76"/>
      <c r="E190" s="77" t="s">
        <v>438</v>
      </c>
      <c r="F190" s="83" t="s">
        <v>45</v>
      </c>
      <c r="G190" s="42">
        <f t="shared" si="189"/>
        <v>18574</v>
      </c>
      <c r="H190" s="80">
        <f t="shared" si="189"/>
        <v>1834557.25</v>
      </c>
      <c r="I190" s="80"/>
      <c r="J190" s="80">
        <f t="shared" si="189"/>
        <v>2117349.98</v>
      </c>
      <c r="K190" s="339">
        <f t="shared" si="161"/>
        <v>0</v>
      </c>
      <c r="L190" s="339">
        <f t="shared" si="162"/>
        <v>2117349.98</v>
      </c>
      <c r="M190" s="340">
        <f t="shared" si="163"/>
        <v>1.154147672415238</v>
      </c>
      <c r="N190" s="340">
        <f t="shared" si="164"/>
        <v>1.154147672415238</v>
      </c>
      <c r="O190" s="42">
        <f t="shared" si="190"/>
        <v>18842</v>
      </c>
      <c r="P190" s="80">
        <f t="shared" si="190"/>
        <v>1784319.31</v>
      </c>
      <c r="Q190" s="80"/>
      <c r="R190" s="80">
        <f t="shared" si="190"/>
        <v>2166146.08</v>
      </c>
      <c r="S190" s="213">
        <f t="shared" si="165"/>
        <v>0</v>
      </c>
      <c r="T190" s="339">
        <f t="shared" si="166"/>
        <v>2166146.08</v>
      </c>
      <c r="U190" s="340">
        <f t="shared" si="167"/>
        <v>1.2139901574006953</v>
      </c>
      <c r="V190" s="340">
        <f t="shared" si="168"/>
        <v>1.2139901574006953</v>
      </c>
      <c r="W190" s="42">
        <f t="shared" si="191"/>
        <v>20183</v>
      </c>
      <c r="X190" s="80">
        <f t="shared" si="191"/>
        <v>2027671.71</v>
      </c>
      <c r="Y190" s="80"/>
      <c r="Z190" s="80">
        <f t="shared" si="191"/>
        <v>2594455.35</v>
      </c>
      <c r="AA190" s="213">
        <f t="shared" si="169"/>
        <v>870730.60000000009</v>
      </c>
      <c r="AB190" s="339">
        <f t="shared" si="170"/>
        <v>3465185.95</v>
      </c>
      <c r="AC190" s="340">
        <f t="shared" si="171"/>
        <v>1.2795243614657918</v>
      </c>
      <c r="AD190" s="340">
        <f t="shared" si="172"/>
        <v>1.7089482152907287</v>
      </c>
      <c r="AE190" s="42">
        <f t="shared" si="192"/>
        <v>19178</v>
      </c>
      <c r="AF190" s="80">
        <f t="shared" si="192"/>
        <v>1615067.31</v>
      </c>
      <c r="AG190" s="80"/>
      <c r="AH190" s="80">
        <f t="shared" si="192"/>
        <v>2175143.67</v>
      </c>
      <c r="AI190" s="213">
        <f t="shared" si="173"/>
        <v>996891.12965442147</v>
      </c>
      <c r="AJ190" s="339">
        <f t="shared" si="174"/>
        <v>3172034.7996544214</v>
      </c>
      <c r="AK190" s="340">
        <f t="shared" si="175"/>
        <v>1.3467820545510267</v>
      </c>
      <c r="AL190" s="340">
        <f t="shared" si="176"/>
        <v>1.9640263783522567</v>
      </c>
      <c r="AN190" s="213"/>
      <c r="AO190" s="348"/>
      <c r="AP190" s="60">
        <f t="shared" si="184"/>
        <v>0</v>
      </c>
      <c r="AQ190" s="213"/>
      <c r="AR190" s="348"/>
      <c r="AS190" s="60">
        <f t="shared" si="177"/>
        <v>0</v>
      </c>
      <c r="AT190" s="213">
        <f>VLOOKUP($A190,SuppCY14!$A$5:$C$105,3,FALSE)</f>
        <v>1374252.6</v>
      </c>
      <c r="AU190" s="60">
        <f>VLOOKUP($A190,'Cost SettleCY14'!$A$23:$E$253,5,FALSE)</f>
        <v>-503522</v>
      </c>
      <c r="AV190" s="60">
        <f t="shared" si="178"/>
        <v>870730.60000000009</v>
      </c>
      <c r="AW190" s="213">
        <f>VLOOKUP($A190,SuppCY15!$A$5:$C$107,3,FALSE)</f>
        <v>1746675.1296544215</v>
      </c>
      <c r="AX190" s="60">
        <f>VLOOKUP($A190,'Cost SettleCY15'!$A$23:$E$253,5,FALSE)</f>
        <v>-749784</v>
      </c>
      <c r="AY190" s="60">
        <f t="shared" si="179"/>
        <v>996891.12965442147</v>
      </c>
    </row>
    <row r="191" spans="1:51" x14ac:dyDescent="0.25">
      <c r="A191" s="76">
        <v>73404</v>
      </c>
      <c r="B191" s="76" t="s">
        <v>174</v>
      </c>
      <c r="C191" s="76"/>
      <c r="D191" s="76"/>
      <c r="E191" s="77" t="s">
        <v>438</v>
      </c>
      <c r="F191" s="83" t="s">
        <v>45</v>
      </c>
      <c r="G191" s="42">
        <f t="shared" si="189"/>
        <v>41664</v>
      </c>
      <c r="H191" s="80">
        <f t="shared" si="189"/>
        <v>3755605.86</v>
      </c>
      <c r="I191" s="80"/>
      <c r="J191" s="80">
        <f t="shared" si="189"/>
        <v>2367602.6800000002</v>
      </c>
      <c r="K191" s="339">
        <f t="shared" si="161"/>
        <v>0</v>
      </c>
      <c r="L191" s="339">
        <f t="shared" si="162"/>
        <v>2367602.6800000002</v>
      </c>
      <c r="M191" s="340">
        <f t="shared" si="163"/>
        <v>0.6304183048643982</v>
      </c>
      <c r="N191" s="340">
        <f t="shared" si="164"/>
        <v>0.6304183048643982</v>
      </c>
      <c r="O191" s="42">
        <f t="shared" si="190"/>
        <v>39510</v>
      </c>
      <c r="P191" s="80">
        <f t="shared" si="190"/>
        <v>3083259.13</v>
      </c>
      <c r="Q191" s="80"/>
      <c r="R191" s="80">
        <f t="shared" si="190"/>
        <v>2102207.87</v>
      </c>
      <c r="S191" s="213">
        <f t="shared" si="165"/>
        <v>0</v>
      </c>
      <c r="T191" s="339">
        <f t="shared" si="166"/>
        <v>2102207.87</v>
      </c>
      <c r="U191" s="340">
        <f t="shared" si="167"/>
        <v>0.68181355551519929</v>
      </c>
      <c r="V191" s="340">
        <f t="shared" si="168"/>
        <v>0.68181355551519929</v>
      </c>
      <c r="W191" s="42">
        <f t="shared" si="191"/>
        <v>33737</v>
      </c>
      <c r="X191" s="80">
        <f t="shared" si="191"/>
        <v>3737019.33</v>
      </c>
      <c r="Y191" s="80"/>
      <c r="Z191" s="80">
        <f t="shared" si="191"/>
        <v>2097717.5700000003</v>
      </c>
      <c r="AA191" s="213">
        <f t="shared" si="169"/>
        <v>1454911.4</v>
      </c>
      <c r="AB191" s="339">
        <f t="shared" si="170"/>
        <v>3552628.97</v>
      </c>
      <c r="AC191" s="340">
        <f t="shared" si="171"/>
        <v>0.56133441782330851</v>
      </c>
      <c r="AD191" s="340">
        <f t="shared" si="172"/>
        <v>0.95065844093452956</v>
      </c>
      <c r="AE191" s="42">
        <f t="shared" si="192"/>
        <v>31650</v>
      </c>
      <c r="AF191" s="80">
        <f t="shared" si="192"/>
        <v>3937578.96</v>
      </c>
      <c r="AG191" s="80"/>
      <c r="AH191" s="80">
        <f t="shared" si="192"/>
        <v>2229927.4900000002</v>
      </c>
      <c r="AI191" s="213">
        <f t="shared" si="173"/>
        <v>2879605.8448498645</v>
      </c>
      <c r="AJ191" s="339">
        <f t="shared" si="174"/>
        <v>5109533.3348498642</v>
      </c>
      <c r="AK191" s="340">
        <f t="shared" si="175"/>
        <v>0.56631943451871758</v>
      </c>
      <c r="AL191" s="340">
        <f t="shared" si="176"/>
        <v>1.2976332377725486</v>
      </c>
      <c r="AN191" s="213"/>
      <c r="AO191" s="348"/>
      <c r="AP191" s="60">
        <f t="shared" si="184"/>
        <v>0</v>
      </c>
      <c r="AQ191" s="213"/>
      <c r="AR191" s="348"/>
      <c r="AS191" s="60">
        <f t="shared" si="177"/>
        <v>0</v>
      </c>
      <c r="AT191" s="213">
        <f>VLOOKUP($A191,SuppCY14!$A$5:$C$105,3,FALSE)</f>
        <v>1611044.4</v>
      </c>
      <c r="AU191" s="60">
        <f>VLOOKUP($A191,'Cost SettleCY14'!$A$23:$E$253,5,FALSE)</f>
        <v>-156133</v>
      </c>
      <c r="AV191" s="60">
        <f t="shared" si="178"/>
        <v>1454911.4</v>
      </c>
      <c r="AW191" s="213">
        <f>VLOOKUP($A191,SuppCY15!$A$5:$C$107,3,FALSE)</f>
        <v>3008313.8448498645</v>
      </c>
      <c r="AX191" s="60">
        <f>VLOOKUP($A191,'Cost SettleCY15'!$A$23:$E$253,5,FALSE)</f>
        <v>-128708</v>
      </c>
      <c r="AY191" s="60">
        <f t="shared" si="179"/>
        <v>2879605.8448498645</v>
      </c>
    </row>
    <row r="192" spans="1:51" x14ac:dyDescent="0.25">
      <c r="A192" s="76">
        <v>76081</v>
      </c>
      <c r="B192" s="76" t="s">
        <v>175</v>
      </c>
      <c r="C192" s="76"/>
      <c r="D192" s="76"/>
      <c r="E192" s="77" t="s">
        <v>438</v>
      </c>
      <c r="F192" s="83" t="s">
        <v>45</v>
      </c>
      <c r="G192" s="42">
        <f t="shared" si="189"/>
        <v>20279</v>
      </c>
      <c r="H192" s="80">
        <f t="shared" si="189"/>
        <v>3081674.3200000003</v>
      </c>
      <c r="I192" s="80"/>
      <c r="J192" s="80">
        <f t="shared" si="189"/>
        <v>1958335.13</v>
      </c>
      <c r="K192" s="339">
        <f t="shared" si="161"/>
        <v>0</v>
      </c>
      <c r="L192" s="339">
        <f t="shared" si="162"/>
        <v>1958335.13</v>
      </c>
      <c r="M192" s="340">
        <f t="shared" si="163"/>
        <v>0.63547764190733813</v>
      </c>
      <c r="N192" s="340">
        <f t="shared" si="164"/>
        <v>0.63547764190733813</v>
      </c>
      <c r="O192" s="42">
        <f t="shared" si="190"/>
        <v>29865</v>
      </c>
      <c r="P192" s="80">
        <f t="shared" si="190"/>
        <v>4221878.24</v>
      </c>
      <c r="Q192" s="80"/>
      <c r="R192" s="80">
        <f t="shared" si="190"/>
        <v>2155399.4300000002</v>
      </c>
      <c r="S192" s="213">
        <f t="shared" si="165"/>
        <v>0</v>
      </c>
      <c r="T192" s="339">
        <f t="shared" si="166"/>
        <v>2155399.4300000002</v>
      </c>
      <c r="U192" s="340">
        <f t="shared" si="167"/>
        <v>0.51053093137048877</v>
      </c>
      <c r="V192" s="340">
        <f t="shared" si="168"/>
        <v>0.51053093137048877</v>
      </c>
      <c r="W192" s="42">
        <f t="shared" si="191"/>
        <v>19182</v>
      </c>
      <c r="X192" s="80">
        <f t="shared" si="191"/>
        <v>2885085.06</v>
      </c>
      <c r="Y192" s="80"/>
      <c r="Z192" s="80">
        <f t="shared" si="191"/>
        <v>1501087.44</v>
      </c>
      <c r="AA192" s="213">
        <f t="shared" si="169"/>
        <v>2271310.7999999998</v>
      </c>
      <c r="AB192" s="339">
        <f t="shared" si="170"/>
        <v>3772398.2399999998</v>
      </c>
      <c r="AC192" s="340">
        <f t="shared" si="171"/>
        <v>0.52029226479721191</v>
      </c>
      <c r="AD192" s="340">
        <f t="shared" si="172"/>
        <v>1.307551826565557</v>
      </c>
      <c r="AE192" s="42">
        <f t="shared" si="192"/>
        <v>24030</v>
      </c>
      <c r="AF192" s="80">
        <f t="shared" si="192"/>
        <v>3312007.3400000003</v>
      </c>
      <c r="AG192" s="80"/>
      <c r="AH192" s="80">
        <f t="shared" si="192"/>
        <v>1651031.6199999999</v>
      </c>
      <c r="AI192" s="213">
        <f t="shared" si="173"/>
        <v>3168338.9765985706</v>
      </c>
      <c r="AJ192" s="339">
        <f t="shared" si="174"/>
        <v>4819370.5965985702</v>
      </c>
      <c r="AK192" s="340">
        <f t="shared" si="175"/>
        <v>0.49849878050089097</v>
      </c>
      <c r="AL192" s="340">
        <f t="shared" si="176"/>
        <v>1.4551207475882495</v>
      </c>
      <c r="AN192" s="213"/>
      <c r="AO192" s="348"/>
      <c r="AP192" s="60">
        <f t="shared" si="184"/>
        <v>0</v>
      </c>
      <c r="AQ192" s="213"/>
      <c r="AR192" s="348"/>
      <c r="AS192" s="60">
        <f t="shared" si="177"/>
        <v>0</v>
      </c>
      <c r="AT192" s="213">
        <f>VLOOKUP($A192,SuppCY14!$A$5:$C$105,3,FALSE)</f>
        <v>2261941.7999999998</v>
      </c>
      <c r="AU192" s="60">
        <f>VLOOKUP($A192,'Cost SettleCY14'!$A$23:$E$253,5,FALSE)</f>
        <v>9369</v>
      </c>
      <c r="AV192" s="60">
        <f t="shared" si="178"/>
        <v>2271310.7999999998</v>
      </c>
      <c r="AW192" s="213">
        <f>VLOOKUP($A192,SuppCY15!$A$5:$C$107,3,FALSE)</f>
        <v>3401049.9765985706</v>
      </c>
      <c r="AX192" s="60">
        <f>VLOOKUP($A192,'Cost SettleCY15'!$A$23:$E$253,5,FALSE)</f>
        <v>-232711</v>
      </c>
      <c r="AY192" s="60">
        <f t="shared" si="179"/>
        <v>3168338.9765985706</v>
      </c>
    </row>
    <row r="193" spans="1:153" x14ac:dyDescent="0.25">
      <c r="A193" s="76">
        <v>170005</v>
      </c>
      <c r="B193" s="76" t="s">
        <v>176</v>
      </c>
      <c r="C193" s="76"/>
      <c r="D193" s="76"/>
      <c r="E193" s="77" t="s">
        <v>438</v>
      </c>
      <c r="F193" s="83" t="s">
        <v>45</v>
      </c>
      <c r="G193" s="42">
        <f t="shared" si="189"/>
        <v>976</v>
      </c>
      <c r="H193" s="80">
        <f t="shared" si="189"/>
        <v>1422595.29</v>
      </c>
      <c r="I193" s="80"/>
      <c r="J193" s="80">
        <f t="shared" si="189"/>
        <v>2797578.44</v>
      </c>
      <c r="K193" s="339">
        <f t="shared" si="161"/>
        <v>0</v>
      </c>
      <c r="L193" s="339">
        <f t="shared" si="162"/>
        <v>2797578.44</v>
      </c>
      <c r="M193" s="340">
        <f t="shared" si="163"/>
        <v>1.9665314932963118</v>
      </c>
      <c r="N193" s="340">
        <f t="shared" si="164"/>
        <v>1.9665314932963118</v>
      </c>
      <c r="O193" s="42">
        <f t="shared" si="190"/>
        <v>664</v>
      </c>
      <c r="P193" s="80">
        <f t="shared" si="190"/>
        <v>184598.26</v>
      </c>
      <c r="Q193" s="80"/>
      <c r="R193" s="80">
        <f t="shared" si="190"/>
        <v>240393.28999999998</v>
      </c>
      <c r="S193" s="213">
        <f t="shared" si="165"/>
        <v>0</v>
      </c>
      <c r="T193" s="339">
        <f t="shared" si="166"/>
        <v>240393.28999999998</v>
      </c>
      <c r="U193" s="340">
        <f t="shared" si="167"/>
        <v>1.3022511154763863</v>
      </c>
      <c r="V193" s="340">
        <f t="shared" si="168"/>
        <v>1.3022511154763863</v>
      </c>
      <c r="W193" s="42">
        <f t="shared" si="191"/>
        <v>892</v>
      </c>
      <c r="X193" s="80">
        <f t="shared" si="191"/>
        <v>1812742.6</v>
      </c>
      <c r="Y193" s="80"/>
      <c r="Z193" s="80">
        <f t="shared" si="191"/>
        <v>2031337.85</v>
      </c>
      <c r="AA193" s="213">
        <f t="shared" si="169"/>
        <v>2126</v>
      </c>
      <c r="AB193" s="339">
        <f t="shared" si="170"/>
        <v>2033463.85</v>
      </c>
      <c r="AC193" s="340">
        <f t="shared" si="171"/>
        <v>1.1205881353480631</v>
      </c>
      <c r="AD193" s="340">
        <f t="shared" si="172"/>
        <v>1.1217609438869038</v>
      </c>
      <c r="AE193" s="42">
        <f t="shared" si="192"/>
        <v>1602</v>
      </c>
      <c r="AF193" s="80">
        <f t="shared" si="192"/>
        <v>4039910.6</v>
      </c>
      <c r="AG193" s="80"/>
      <c r="AH193" s="80">
        <f t="shared" si="192"/>
        <v>2408058.59</v>
      </c>
      <c r="AI193" s="213">
        <f t="shared" si="173"/>
        <v>52383</v>
      </c>
      <c r="AJ193" s="339">
        <f t="shared" si="174"/>
        <v>2460441.59</v>
      </c>
      <c r="AK193" s="340">
        <f t="shared" si="175"/>
        <v>0.59606729663770275</v>
      </c>
      <c r="AL193" s="340">
        <f t="shared" si="176"/>
        <v>0.60903367267582598</v>
      </c>
      <c r="AN193" s="213"/>
      <c r="AO193" s="348"/>
      <c r="AP193" s="60">
        <f t="shared" si="184"/>
        <v>0</v>
      </c>
      <c r="AQ193" s="213"/>
      <c r="AR193" s="348"/>
      <c r="AS193" s="60">
        <f t="shared" si="177"/>
        <v>0</v>
      </c>
      <c r="AT193" s="213" t="s">
        <v>31</v>
      </c>
      <c r="AU193" s="60">
        <f>VLOOKUP($A193,'Cost SettleCY14'!$A$23:$E$253,5,FALSE)</f>
        <v>2126</v>
      </c>
      <c r="AV193" s="60">
        <f t="shared" si="178"/>
        <v>2126</v>
      </c>
      <c r="AW193" s="213" t="s">
        <v>31</v>
      </c>
      <c r="AX193" s="60">
        <f>VLOOKUP($A193,'Cost SettleCY15'!$A$23:$E$253,5,FALSE)</f>
        <v>52383</v>
      </c>
      <c r="AY193" s="60">
        <f t="shared" si="179"/>
        <v>52383</v>
      </c>
    </row>
    <row r="194" spans="1:153" x14ac:dyDescent="0.25">
      <c r="A194" s="76">
        <v>76793</v>
      </c>
      <c r="B194" s="76" t="s">
        <v>177</v>
      </c>
      <c r="C194" s="76"/>
      <c r="D194" s="76"/>
      <c r="E194" s="77" t="s">
        <v>438</v>
      </c>
      <c r="F194" s="83" t="s">
        <v>45</v>
      </c>
      <c r="G194" s="42">
        <f t="shared" si="189"/>
        <v>15972</v>
      </c>
      <c r="H194" s="80">
        <f t="shared" si="189"/>
        <v>1632025.1</v>
      </c>
      <c r="I194" s="80"/>
      <c r="J194" s="80">
        <f t="shared" si="189"/>
        <v>1301780.1299999999</v>
      </c>
      <c r="K194" s="339">
        <f t="shared" si="161"/>
        <v>0</v>
      </c>
      <c r="L194" s="339">
        <f t="shared" si="162"/>
        <v>1301780.1299999999</v>
      </c>
      <c r="M194" s="340">
        <f t="shared" si="163"/>
        <v>0.79764712564776108</v>
      </c>
      <c r="N194" s="340">
        <f t="shared" si="164"/>
        <v>0.79764712564776108</v>
      </c>
      <c r="O194" s="42">
        <f t="shared" si="190"/>
        <v>18592</v>
      </c>
      <c r="P194" s="80">
        <f t="shared" si="190"/>
        <v>2890398.24</v>
      </c>
      <c r="Q194" s="80"/>
      <c r="R194" s="80">
        <f t="shared" si="190"/>
        <v>1784217.08</v>
      </c>
      <c r="S194" s="213">
        <f t="shared" si="165"/>
        <v>0</v>
      </c>
      <c r="T194" s="339">
        <f t="shared" si="166"/>
        <v>1784217.08</v>
      </c>
      <c r="U194" s="340">
        <f t="shared" si="167"/>
        <v>0.61729108996412896</v>
      </c>
      <c r="V194" s="340">
        <f t="shared" si="168"/>
        <v>0.61729108996412896</v>
      </c>
      <c r="W194" s="42">
        <f t="shared" si="191"/>
        <v>21128</v>
      </c>
      <c r="X194" s="80">
        <f t="shared" si="191"/>
        <v>3066961.4</v>
      </c>
      <c r="Y194" s="80"/>
      <c r="Z194" s="80">
        <f t="shared" si="191"/>
        <v>1582007.7099999997</v>
      </c>
      <c r="AA194" s="213">
        <f t="shared" si="169"/>
        <v>129189</v>
      </c>
      <c r="AB194" s="339">
        <f t="shared" si="170"/>
        <v>1711196.7099999997</v>
      </c>
      <c r="AC194" s="340">
        <f t="shared" si="171"/>
        <v>0.51582250431974785</v>
      </c>
      <c r="AD194" s="340">
        <f t="shared" si="172"/>
        <v>0.55794530377852158</v>
      </c>
      <c r="AE194" s="42">
        <f t="shared" si="192"/>
        <v>20151</v>
      </c>
      <c r="AF194" s="80">
        <f t="shared" si="192"/>
        <v>2725359.62</v>
      </c>
      <c r="AG194" s="80"/>
      <c r="AH194" s="80">
        <f t="shared" si="192"/>
        <v>1418535.47</v>
      </c>
      <c r="AI194" s="213">
        <f t="shared" si="173"/>
        <v>-5682</v>
      </c>
      <c r="AJ194" s="339">
        <f t="shared" si="174"/>
        <v>1412853.47</v>
      </c>
      <c r="AK194" s="340">
        <f t="shared" si="175"/>
        <v>0.5204947851982924</v>
      </c>
      <c r="AL194" s="340">
        <f t="shared" si="176"/>
        <v>0.51840992272425312</v>
      </c>
      <c r="AN194" s="213"/>
      <c r="AO194" s="348"/>
      <c r="AP194" s="60">
        <f t="shared" si="184"/>
        <v>0</v>
      </c>
      <c r="AQ194" s="213"/>
      <c r="AR194" s="348"/>
      <c r="AS194" s="60">
        <f t="shared" si="177"/>
        <v>0</v>
      </c>
      <c r="AT194" s="213" t="s">
        <v>31</v>
      </c>
      <c r="AU194" s="60">
        <f>VLOOKUP($A194,'Cost SettleCY14'!$A$23:$E$253,5,FALSE)</f>
        <v>129189</v>
      </c>
      <c r="AV194" s="60">
        <f t="shared" si="178"/>
        <v>129189</v>
      </c>
      <c r="AW194" s="213" t="s">
        <v>31</v>
      </c>
      <c r="AX194" s="60">
        <f>VLOOKUP($A194,'Cost SettleCY15'!$A$23:$E$253,5,FALSE)</f>
        <v>-5682</v>
      </c>
      <c r="AY194" s="60">
        <f t="shared" si="179"/>
        <v>-5682</v>
      </c>
    </row>
    <row r="195" spans="1:153" x14ac:dyDescent="0.25">
      <c r="A195" s="76">
        <v>170010</v>
      </c>
      <c r="B195" s="76" t="s">
        <v>178</v>
      </c>
      <c r="C195" s="76"/>
      <c r="D195" s="76"/>
      <c r="E195" s="77" t="s">
        <v>438</v>
      </c>
      <c r="F195" s="83" t="s">
        <v>45</v>
      </c>
      <c r="G195" s="42">
        <f t="shared" si="189"/>
        <v>4063</v>
      </c>
      <c r="H195" s="80">
        <f t="shared" si="189"/>
        <v>919917.46</v>
      </c>
      <c r="I195" s="80"/>
      <c r="J195" s="80">
        <f t="shared" si="189"/>
        <v>609237.67000000004</v>
      </c>
      <c r="K195" s="339">
        <f t="shared" si="161"/>
        <v>0</v>
      </c>
      <c r="L195" s="339">
        <f t="shared" si="162"/>
        <v>609237.67000000004</v>
      </c>
      <c r="M195" s="340">
        <f t="shared" si="163"/>
        <v>0.66227427621604229</v>
      </c>
      <c r="N195" s="340">
        <f t="shared" si="164"/>
        <v>0.66227427621604229</v>
      </c>
      <c r="O195" s="42">
        <f t="shared" si="190"/>
        <v>28145</v>
      </c>
      <c r="P195" s="80">
        <f t="shared" si="190"/>
        <v>3935100.1</v>
      </c>
      <c r="Q195" s="80"/>
      <c r="R195" s="80">
        <f t="shared" si="190"/>
        <v>4772437.5200000005</v>
      </c>
      <c r="S195" s="213">
        <f t="shared" si="165"/>
        <v>0</v>
      </c>
      <c r="T195" s="339">
        <f t="shared" si="166"/>
        <v>4772437.5200000005</v>
      </c>
      <c r="U195" s="340">
        <f t="shared" si="167"/>
        <v>1.2127868157661352</v>
      </c>
      <c r="V195" s="340">
        <f t="shared" si="168"/>
        <v>1.2127868157661352</v>
      </c>
      <c r="W195" s="42">
        <f t="shared" si="191"/>
        <v>36554</v>
      </c>
      <c r="X195" s="80">
        <f t="shared" si="191"/>
        <v>4928432.84</v>
      </c>
      <c r="Y195" s="80"/>
      <c r="Z195" s="80">
        <f t="shared" si="191"/>
        <v>7139335.1299999999</v>
      </c>
      <c r="AA195" s="213">
        <f t="shared" si="169"/>
        <v>289134.20000000019</v>
      </c>
      <c r="AB195" s="339">
        <f t="shared" si="170"/>
        <v>7428469.3300000001</v>
      </c>
      <c r="AC195" s="340">
        <f t="shared" si="171"/>
        <v>1.4486014848484778</v>
      </c>
      <c r="AD195" s="340">
        <f t="shared" si="172"/>
        <v>1.5072680446630577</v>
      </c>
      <c r="AE195" s="42">
        <f t="shared" si="192"/>
        <v>43104</v>
      </c>
      <c r="AF195" s="80">
        <f t="shared" si="192"/>
        <v>6347335.21</v>
      </c>
      <c r="AG195" s="80"/>
      <c r="AH195" s="80">
        <f t="shared" si="192"/>
        <v>7258468.7899999991</v>
      </c>
      <c r="AI195" s="213">
        <f t="shared" si="173"/>
        <v>2475314.7435487434</v>
      </c>
      <c r="AJ195" s="339">
        <f t="shared" si="174"/>
        <v>9733783.5335487425</v>
      </c>
      <c r="AK195" s="340">
        <f t="shared" si="175"/>
        <v>1.1435458424449587</v>
      </c>
      <c r="AL195" s="340">
        <f t="shared" si="176"/>
        <v>1.5335228425014507</v>
      </c>
      <c r="AN195" s="213"/>
      <c r="AO195" s="348"/>
      <c r="AP195" s="60">
        <f t="shared" si="184"/>
        <v>0</v>
      </c>
      <c r="AQ195" s="213"/>
      <c r="AR195" s="348"/>
      <c r="AS195" s="60">
        <f t="shared" si="177"/>
        <v>0</v>
      </c>
      <c r="AT195" s="213">
        <f>VLOOKUP($A195,SuppCY14!$A$5:$C$105,3,FALSE)</f>
        <v>3839995.2</v>
      </c>
      <c r="AU195" s="60">
        <f>VLOOKUP($A195,'Cost SettleCY14'!$A$23:$E$253,5,FALSE)</f>
        <v>-3550861</v>
      </c>
      <c r="AV195" s="60">
        <f t="shared" si="178"/>
        <v>289134.20000000019</v>
      </c>
      <c r="AW195" s="213">
        <f>VLOOKUP($A195,SuppCY15!$A$5:$C$107,3,FALSE)</f>
        <v>5509186.7435487434</v>
      </c>
      <c r="AX195" s="60">
        <f>VLOOKUP($A195,'Cost SettleCY15'!$A$23:$E$253,5,FALSE)</f>
        <v>-3033872</v>
      </c>
      <c r="AY195" s="60">
        <f t="shared" si="179"/>
        <v>2475314.7435487434</v>
      </c>
    </row>
    <row r="196" spans="1:153" s="6" customFormat="1" x14ac:dyDescent="0.25">
      <c r="A196" s="76">
        <v>72018</v>
      </c>
      <c r="B196" s="76" t="s">
        <v>179</v>
      </c>
      <c r="C196" s="76"/>
      <c r="D196" s="76"/>
      <c r="E196" s="77" t="s">
        <v>438</v>
      </c>
      <c r="F196" s="83" t="s">
        <v>45</v>
      </c>
      <c r="G196" s="42">
        <f t="shared" si="189"/>
        <v>28813</v>
      </c>
      <c r="H196" s="80">
        <f t="shared" si="189"/>
        <v>7034300.25</v>
      </c>
      <c r="I196" s="80"/>
      <c r="J196" s="80">
        <f t="shared" si="189"/>
        <v>5651637.0600000005</v>
      </c>
      <c r="K196" s="339">
        <f t="shared" si="161"/>
        <v>0</v>
      </c>
      <c r="L196" s="339">
        <f t="shared" si="162"/>
        <v>5651637.0600000005</v>
      </c>
      <c r="M196" s="340">
        <f t="shared" si="163"/>
        <v>0.80343983895199822</v>
      </c>
      <c r="N196" s="340">
        <f t="shared" si="164"/>
        <v>0.80343983895199822</v>
      </c>
      <c r="O196" s="42">
        <f t="shared" si="190"/>
        <v>24928</v>
      </c>
      <c r="P196" s="80">
        <f t="shared" si="190"/>
        <v>6916056.25</v>
      </c>
      <c r="Q196" s="80"/>
      <c r="R196" s="80">
        <f t="shared" si="190"/>
        <v>5666570.0300000003</v>
      </c>
      <c r="S196" s="213">
        <f t="shared" si="165"/>
        <v>0</v>
      </c>
      <c r="T196" s="339">
        <f t="shared" si="166"/>
        <v>5666570.0300000003</v>
      </c>
      <c r="U196" s="340">
        <f t="shared" si="167"/>
        <v>0.81933544568842975</v>
      </c>
      <c r="V196" s="340">
        <f t="shared" si="168"/>
        <v>0.81933544568842975</v>
      </c>
      <c r="W196" s="42">
        <f t="shared" si="191"/>
        <v>26640</v>
      </c>
      <c r="X196" s="80">
        <f t="shared" si="191"/>
        <v>6448086.0499999989</v>
      </c>
      <c r="Y196" s="80"/>
      <c r="Z196" s="80">
        <f t="shared" si="191"/>
        <v>4268856.1400000006</v>
      </c>
      <c r="AA196" s="213">
        <f t="shared" si="169"/>
        <v>3094127.4</v>
      </c>
      <c r="AB196" s="339">
        <f t="shared" si="170"/>
        <v>7362983.540000001</v>
      </c>
      <c r="AC196" s="340">
        <f t="shared" si="171"/>
        <v>0.6620346110300438</v>
      </c>
      <c r="AD196" s="340">
        <f t="shared" si="172"/>
        <v>1.1418866750390222</v>
      </c>
      <c r="AE196" s="42">
        <f t="shared" si="192"/>
        <v>24636</v>
      </c>
      <c r="AF196" s="80">
        <f t="shared" si="192"/>
        <v>5038568.38</v>
      </c>
      <c r="AG196" s="80"/>
      <c r="AH196" s="80">
        <f t="shared" si="192"/>
        <v>3202256.78</v>
      </c>
      <c r="AI196" s="213">
        <f t="shared" si="173"/>
        <v>4292111.9452552069</v>
      </c>
      <c r="AJ196" s="339">
        <f t="shared" si="174"/>
        <v>7494368.7252552062</v>
      </c>
      <c r="AK196" s="340">
        <f t="shared" si="175"/>
        <v>0.63554893741463914</v>
      </c>
      <c r="AL196" s="340">
        <f t="shared" si="176"/>
        <v>1.4874004201279107</v>
      </c>
      <c r="AM196" s="4"/>
      <c r="AN196" s="213"/>
      <c r="AO196" s="348"/>
      <c r="AP196" s="60">
        <f t="shared" si="184"/>
        <v>0</v>
      </c>
      <c r="AQ196" s="213"/>
      <c r="AR196" s="348"/>
      <c r="AS196" s="60">
        <f t="shared" si="177"/>
        <v>0</v>
      </c>
      <c r="AT196" s="213">
        <f>VLOOKUP($A196,SuppCY14!$A$5:$C$105,3,FALSE)</f>
        <v>3438335.4</v>
      </c>
      <c r="AU196" s="60">
        <f>VLOOKUP($A196,'Cost SettleCY14'!$A$23:$E$253,5,FALSE)</f>
        <v>-344208</v>
      </c>
      <c r="AV196" s="60">
        <f t="shared" si="178"/>
        <v>3094127.4</v>
      </c>
      <c r="AW196" s="213">
        <f>VLOOKUP($A196,SuppCY15!$A$5:$C$107,3,FALSE)</f>
        <v>4520733.9452552069</v>
      </c>
      <c r="AX196" s="60">
        <f>VLOOKUP($A196,'Cost SettleCY15'!$A$23:$E$253,5,FALSE)</f>
        <v>-228622</v>
      </c>
      <c r="AY196" s="60">
        <f t="shared" si="179"/>
        <v>4292111.9452552069</v>
      </c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</row>
    <row r="197" spans="1:153" s="6" customFormat="1" x14ac:dyDescent="0.25">
      <c r="A197" s="76">
        <v>73405</v>
      </c>
      <c r="B197" s="76" t="s">
        <v>180</v>
      </c>
      <c r="C197" s="76"/>
      <c r="D197" s="76"/>
      <c r="E197" s="77" t="s">
        <v>438</v>
      </c>
      <c r="F197" s="83" t="s">
        <v>45</v>
      </c>
      <c r="G197" s="42">
        <f t="shared" si="189"/>
        <v>24188</v>
      </c>
      <c r="H197" s="80">
        <f t="shared" si="189"/>
        <v>3974434.21</v>
      </c>
      <c r="I197" s="80"/>
      <c r="J197" s="80">
        <f t="shared" si="189"/>
        <v>1312514.27</v>
      </c>
      <c r="K197" s="339">
        <f t="shared" si="161"/>
        <v>0</v>
      </c>
      <c r="L197" s="339">
        <f t="shared" si="162"/>
        <v>1312514.27</v>
      </c>
      <c r="M197" s="340">
        <f t="shared" si="163"/>
        <v>0.33023927448531099</v>
      </c>
      <c r="N197" s="340">
        <f t="shared" si="164"/>
        <v>0.33023927448531099</v>
      </c>
      <c r="O197" s="42">
        <f t="shared" si="190"/>
        <v>14621</v>
      </c>
      <c r="P197" s="80">
        <f t="shared" si="190"/>
        <v>2113045.66</v>
      </c>
      <c r="Q197" s="80"/>
      <c r="R197" s="80">
        <f t="shared" si="190"/>
        <v>812002.67</v>
      </c>
      <c r="S197" s="213">
        <f t="shared" si="165"/>
        <v>0</v>
      </c>
      <c r="T197" s="339">
        <f t="shared" si="166"/>
        <v>812002.67</v>
      </c>
      <c r="U197" s="340">
        <f t="shared" si="167"/>
        <v>0.38428070219741489</v>
      </c>
      <c r="V197" s="340">
        <f t="shared" si="168"/>
        <v>0.38428070219741489</v>
      </c>
      <c r="W197" s="42">
        <f t="shared" si="191"/>
        <v>12296</v>
      </c>
      <c r="X197" s="80">
        <f t="shared" si="191"/>
        <v>1651703.3</v>
      </c>
      <c r="Y197" s="80"/>
      <c r="Z197" s="80">
        <f t="shared" si="191"/>
        <v>666608.43000000005</v>
      </c>
      <c r="AA197" s="213">
        <f t="shared" si="169"/>
        <v>789347</v>
      </c>
      <c r="AB197" s="339">
        <f t="shared" si="170"/>
        <v>1455955.4300000002</v>
      </c>
      <c r="AC197" s="340">
        <f t="shared" si="171"/>
        <v>0.40358848347642101</v>
      </c>
      <c r="AD197" s="340">
        <f t="shared" si="172"/>
        <v>0.88148726832476521</v>
      </c>
      <c r="AE197" s="42">
        <f t="shared" si="192"/>
        <v>9784</v>
      </c>
      <c r="AF197" s="80">
        <f t="shared" si="192"/>
        <v>1167506.06</v>
      </c>
      <c r="AG197" s="80"/>
      <c r="AH197" s="80">
        <f t="shared" si="192"/>
        <v>629514.9</v>
      </c>
      <c r="AI197" s="213">
        <f t="shared" si="173"/>
        <v>1502899.0845100195</v>
      </c>
      <c r="AJ197" s="339">
        <f t="shared" si="174"/>
        <v>2132413.9845100194</v>
      </c>
      <c r="AK197" s="340">
        <f t="shared" si="175"/>
        <v>0.53919625907552038</v>
      </c>
      <c r="AL197" s="340">
        <f t="shared" si="176"/>
        <v>1.8264693071571889</v>
      </c>
      <c r="AM197" s="4"/>
      <c r="AN197" s="213"/>
      <c r="AO197" s="348"/>
      <c r="AP197" s="60">
        <f t="shared" si="184"/>
        <v>0</v>
      </c>
      <c r="AQ197" s="213"/>
      <c r="AR197" s="348"/>
      <c r="AS197" s="60">
        <f t="shared" si="177"/>
        <v>0</v>
      </c>
      <c r="AT197" s="213">
        <f>VLOOKUP($A197,SuppCY14!$A$5:$C$105,3,FALSE)</f>
        <v>814179</v>
      </c>
      <c r="AU197" s="60">
        <f>VLOOKUP($A197,'Cost SettleCY14'!$A$23:$E$253,5,FALSE)</f>
        <v>-24832</v>
      </c>
      <c r="AV197" s="60">
        <f t="shared" si="178"/>
        <v>789347</v>
      </c>
      <c r="AW197" s="213">
        <f>VLOOKUP($A197,SuppCY15!$A$5:$C$107,3,FALSE)</f>
        <v>1317289.0845100195</v>
      </c>
      <c r="AX197" s="60">
        <f>VLOOKUP($A197,'Cost SettleCY15'!$A$23:$E$253,5,FALSE)</f>
        <v>185610</v>
      </c>
      <c r="AY197" s="60">
        <f t="shared" si="179"/>
        <v>1502899.0845100195</v>
      </c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</row>
    <row r="198" spans="1:153" s="6" customFormat="1" x14ac:dyDescent="0.25">
      <c r="A198" s="78">
        <v>72022</v>
      </c>
      <c r="B198" s="76" t="s">
        <v>181</v>
      </c>
      <c r="C198" s="76"/>
      <c r="D198" s="76"/>
      <c r="E198" s="77" t="s">
        <v>438</v>
      </c>
      <c r="F198" s="83" t="s">
        <v>45</v>
      </c>
      <c r="G198" s="42">
        <f t="shared" si="189"/>
        <v>24592</v>
      </c>
      <c r="H198" s="80">
        <f t="shared" si="189"/>
        <v>2473790.09</v>
      </c>
      <c r="I198" s="80"/>
      <c r="J198" s="80">
        <f t="shared" si="189"/>
        <v>2381625.0100000002</v>
      </c>
      <c r="K198" s="339">
        <f t="shared" si="161"/>
        <v>0</v>
      </c>
      <c r="L198" s="339">
        <f t="shared" si="162"/>
        <v>2381625.0100000002</v>
      </c>
      <c r="M198" s="340">
        <f t="shared" si="163"/>
        <v>0.96274337084113726</v>
      </c>
      <c r="N198" s="340">
        <f t="shared" si="164"/>
        <v>0.96274337084113726</v>
      </c>
      <c r="O198" s="42">
        <f t="shared" si="190"/>
        <v>30045</v>
      </c>
      <c r="P198" s="80">
        <f t="shared" si="190"/>
        <v>4174025.7900000005</v>
      </c>
      <c r="Q198" s="80"/>
      <c r="R198" s="80">
        <f t="shared" si="190"/>
        <v>2722440.2699999996</v>
      </c>
      <c r="S198" s="213">
        <f t="shared" si="165"/>
        <v>0</v>
      </c>
      <c r="T198" s="339">
        <f t="shared" si="166"/>
        <v>2722440.2699999996</v>
      </c>
      <c r="U198" s="340">
        <f t="shared" si="167"/>
        <v>0.65223369642859808</v>
      </c>
      <c r="V198" s="340">
        <f t="shared" si="168"/>
        <v>0.65223369642859808</v>
      </c>
      <c r="W198" s="42">
        <f t="shared" si="191"/>
        <v>35746</v>
      </c>
      <c r="X198" s="80">
        <f t="shared" si="191"/>
        <v>5371226.7100000009</v>
      </c>
      <c r="Y198" s="80"/>
      <c r="Z198" s="80">
        <f t="shared" si="191"/>
        <v>2581759.85</v>
      </c>
      <c r="AA198" s="213">
        <f t="shared" si="169"/>
        <v>329763</v>
      </c>
      <c r="AB198" s="339">
        <f t="shared" si="170"/>
        <v>2911522.85</v>
      </c>
      <c r="AC198" s="340">
        <f t="shared" si="171"/>
        <v>0.48066484425119332</v>
      </c>
      <c r="AD198" s="340">
        <f t="shared" si="172"/>
        <v>0.54205919935932101</v>
      </c>
      <c r="AE198" s="42">
        <f t="shared" si="192"/>
        <v>39587</v>
      </c>
      <c r="AF198" s="80">
        <f t="shared" si="192"/>
        <v>5431423.2299999995</v>
      </c>
      <c r="AG198" s="80"/>
      <c r="AH198" s="80">
        <f t="shared" si="192"/>
        <v>2590402.61</v>
      </c>
      <c r="AI198" s="213">
        <f t="shared" si="173"/>
        <v>1267885.4022281594</v>
      </c>
      <c r="AJ198" s="339">
        <f t="shared" si="174"/>
        <v>3858288.0122281592</v>
      </c>
      <c r="AK198" s="340">
        <f t="shared" si="175"/>
        <v>0.47692888222963986</v>
      </c>
      <c r="AL198" s="340">
        <f t="shared" si="176"/>
        <v>0.71036408853525479</v>
      </c>
      <c r="AM198" s="4"/>
      <c r="AN198" s="213"/>
      <c r="AO198" s="348"/>
      <c r="AP198" s="60">
        <f t="shared" si="184"/>
        <v>0</v>
      </c>
      <c r="AQ198" s="213"/>
      <c r="AR198" s="348"/>
      <c r="AS198" s="60">
        <f t="shared" si="177"/>
        <v>0</v>
      </c>
      <c r="AT198" s="213">
        <f>VLOOKUP($A198,SuppCY14!$A$5:$C$105,3,FALSE)</f>
        <v>605760</v>
      </c>
      <c r="AU198" s="60">
        <f>VLOOKUP($A198,'Cost SettleCY14'!$A$23:$E$253,5,FALSE)</f>
        <v>-275997</v>
      </c>
      <c r="AV198" s="60">
        <f t="shared" si="178"/>
        <v>329763</v>
      </c>
      <c r="AW198" s="213">
        <f>VLOOKUP($A198,SuppCY15!$A$5:$C$107,3,FALSE)</f>
        <v>1165356.4022281594</v>
      </c>
      <c r="AX198" s="60">
        <f>VLOOKUP($A198,'Cost SettleCY15'!$A$23:$E$253,5,FALSE)</f>
        <v>102529</v>
      </c>
      <c r="AY198" s="60">
        <f t="shared" si="179"/>
        <v>1267885.4022281594</v>
      </c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</row>
    <row r="199" spans="1:153" s="6" customFormat="1" x14ac:dyDescent="0.25">
      <c r="A199" s="76">
        <v>73473</v>
      </c>
      <c r="B199" s="76" t="s">
        <v>182</v>
      </c>
      <c r="C199" s="76"/>
      <c r="D199" s="76"/>
      <c r="E199" s="77" t="s">
        <v>438</v>
      </c>
      <c r="F199" s="83" t="s">
        <v>45</v>
      </c>
      <c r="G199" s="42">
        <f t="shared" si="189"/>
        <v>28742</v>
      </c>
      <c r="H199" s="80">
        <f t="shared" si="189"/>
        <v>3119771.39</v>
      </c>
      <c r="I199" s="80"/>
      <c r="J199" s="80">
        <f t="shared" si="189"/>
        <v>1843224.8</v>
      </c>
      <c r="K199" s="339">
        <f t="shared" ref="K199:K291" si="193">AP199</f>
        <v>0</v>
      </c>
      <c r="L199" s="339">
        <f t="shared" ref="L199:L291" si="194">+J199+K199</f>
        <v>1843224.8</v>
      </c>
      <c r="M199" s="340">
        <f t="shared" ref="M199:M291" si="195">IF(H199&gt;0,J199/H199,"")</f>
        <v>0.59082047034221952</v>
      </c>
      <c r="N199" s="340">
        <f t="shared" ref="N199:N291" si="196">IF(H199&gt;0,L199/H199,"")</f>
        <v>0.59082047034221952</v>
      </c>
      <c r="O199" s="42">
        <f t="shared" si="190"/>
        <v>28577</v>
      </c>
      <c r="P199" s="80">
        <f t="shared" si="190"/>
        <v>2514325.2800000003</v>
      </c>
      <c r="Q199" s="80"/>
      <c r="R199" s="80">
        <f t="shared" si="190"/>
        <v>1804179.47</v>
      </c>
      <c r="S199" s="213">
        <f t="shared" ref="S199:S291" si="197">AS199</f>
        <v>0</v>
      </c>
      <c r="T199" s="339">
        <f t="shared" ref="T199:T291" si="198">+R199+S199</f>
        <v>1804179.47</v>
      </c>
      <c r="U199" s="340">
        <f t="shared" ref="U199:U291" si="199">IF(P199&gt;0,R199/P199,"")</f>
        <v>0.71756008832715545</v>
      </c>
      <c r="V199" s="340">
        <f t="shared" ref="V199:V291" si="200">IF(P199&gt;0,T199/P199,"")</f>
        <v>0.71756008832715545</v>
      </c>
      <c r="W199" s="42">
        <f t="shared" si="191"/>
        <v>41961</v>
      </c>
      <c r="X199" s="80">
        <f t="shared" si="191"/>
        <v>3450378.8199999994</v>
      </c>
      <c r="Y199" s="80"/>
      <c r="Z199" s="80">
        <f t="shared" si="191"/>
        <v>1811602.3499999999</v>
      </c>
      <c r="AA199" s="213">
        <f t="shared" ref="AA199:AA291" si="201">AV199</f>
        <v>662608.79999999993</v>
      </c>
      <c r="AB199" s="339">
        <f t="shared" ref="AB199:AB291" si="202">+Z199+AA199</f>
        <v>2474211.15</v>
      </c>
      <c r="AC199" s="340">
        <f t="shared" ref="AC199:AC291" si="203">IF(X199&gt;0,Z199/X199,"")</f>
        <v>0.52504447902911722</v>
      </c>
      <c r="AD199" s="340">
        <f t="shared" ref="AD199:AD291" si="204">IF(X199&gt;0,AB199/X199,"")</f>
        <v>0.71708391428162088</v>
      </c>
      <c r="AE199" s="42">
        <f t="shared" si="192"/>
        <v>43773</v>
      </c>
      <c r="AF199" s="80">
        <f t="shared" si="192"/>
        <v>2826359.6500000004</v>
      </c>
      <c r="AG199" s="80"/>
      <c r="AH199" s="80">
        <f t="shared" si="192"/>
        <v>1799299.74</v>
      </c>
      <c r="AI199" s="213">
        <f t="shared" ref="AI199:AI291" si="205">AY199</f>
        <v>1189775.1904218649</v>
      </c>
      <c r="AJ199" s="339">
        <f t="shared" ref="AJ199:AJ291" si="206">+AH199+AI199</f>
        <v>2989074.9304218646</v>
      </c>
      <c r="AK199" s="340">
        <f t="shared" ref="AK199:AK291" si="207">IF(AF199&gt;0,AH199/AF199,"")</f>
        <v>0.63661386476416748</v>
      </c>
      <c r="AL199" s="340">
        <f t="shared" ref="AL199:AL291" si="208">IF(AF199&gt;0,AJ199/AF199,"")</f>
        <v>1.0575706210714777</v>
      </c>
      <c r="AM199" s="4"/>
      <c r="AN199" s="213"/>
      <c r="AO199" s="348"/>
      <c r="AP199" s="60">
        <f t="shared" si="184"/>
        <v>0</v>
      </c>
      <c r="AQ199" s="213"/>
      <c r="AR199" s="348"/>
      <c r="AS199" s="60">
        <f t="shared" si="177"/>
        <v>0</v>
      </c>
      <c r="AT199" s="213">
        <f>VLOOKUP($A199,SuppCY14!$A$5:$C$105,3,FALSE)</f>
        <v>1015354.7999999999</v>
      </c>
      <c r="AU199" s="60">
        <f>VLOOKUP($A199,'Cost SettleCY14'!$A$23:$E$253,5,FALSE)</f>
        <v>-352746</v>
      </c>
      <c r="AV199" s="60">
        <f t="shared" si="178"/>
        <v>662608.79999999993</v>
      </c>
      <c r="AW199" s="213">
        <f>VLOOKUP($A199,SuppCY15!$A$5:$C$107,3,FALSE)</f>
        <v>1433643.1904218649</v>
      </c>
      <c r="AX199" s="60">
        <f>VLOOKUP($A199,'Cost SettleCY15'!$A$23:$E$253,5,FALSE)</f>
        <v>-243868</v>
      </c>
      <c r="AY199" s="60">
        <f t="shared" si="179"/>
        <v>1189775.1904218649</v>
      </c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</row>
    <row r="200" spans="1:153" s="6" customFormat="1" x14ac:dyDescent="0.25">
      <c r="A200" s="76">
        <v>74357</v>
      </c>
      <c r="B200" s="76" t="s">
        <v>183</v>
      </c>
      <c r="C200" s="76"/>
      <c r="D200" s="76"/>
      <c r="E200" s="77" t="s">
        <v>438</v>
      </c>
      <c r="F200" s="83" t="s">
        <v>45</v>
      </c>
      <c r="G200" s="42">
        <f t="shared" si="189"/>
        <v>16195</v>
      </c>
      <c r="H200" s="80">
        <f t="shared" si="189"/>
        <v>1498128.15</v>
      </c>
      <c r="I200" s="80"/>
      <c r="J200" s="80">
        <f t="shared" si="189"/>
        <v>1508754.3</v>
      </c>
      <c r="K200" s="339">
        <f t="shared" si="193"/>
        <v>0</v>
      </c>
      <c r="L200" s="339">
        <f t="shared" si="194"/>
        <v>1508754.3</v>
      </c>
      <c r="M200" s="340">
        <f t="shared" si="195"/>
        <v>1.0070929512939197</v>
      </c>
      <c r="N200" s="340">
        <f t="shared" si="196"/>
        <v>1.0070929512939197</v>
      </c>
      <c r="O200" s="42">
        <f t="shared" si="190"/>
        <v>19018</v>
      </c>
      <c r="P200" s="80">
        <f t="shared" si="190"/>
        <v>1863351.11</v>
      </c>
      <c r="Q200" s="80"/>
      <c r="R200" s="80">
        <f t="shared" si="190"/>
        <v>1539012.29</v>
      </c>
      <c r="S200" s="213">
        <f t="shared" si="197"/>
        <v>0</v>
      </c>
      <c r="T200" s="339">
        <f t="shared" si="198"/>
        <v>1539012.29</v>
      </c>
      <c r="U200" s="340">
        <f t="shared" si="199"/>
        <v>0.82593789315423216</v>
      </c>
      <c r="V200" s="340">
        <f t="shared" si="200"/>
        <v>0.82593789315423216</v>
      </c>
      <c r="W200" s="42">
        <f t="shared" si="191"/>
        <v>18334</v>
      </c>
      <c r="X200" s="80">
        <f t="shared" si="191"/>
        <v>1740572.85</v>
      </c>
      <c r="Y200" s="80"/>
      <c r="Z200" s="80">
        <f t="shared" si="191"/>
        <v>1169468.7</v>
      </c>
      <c r="AA200" s="213">
        <f t="shared" si="201"/>
        <v>741293.60000000009</v>
      </c>
      <c r="AB200" s="339">
        <f t="shared" si="202"/>
        <v>1910762.3</v>
      </c>
      <c r="AC200" s="340">
        <f t="shared" si="203"/>
        <v>0.67188724677625522</v>
      </c>
      <c r="AD200" s="340">
        <f t="shared" si="204"/>
        <v>1.0977778379112371</v>
      </c>
      <c r="AE200" s="42">
        <f t="shared" si="192"/>
        <v>14001</v>
      </c>
      <c r="AF200" s="80">
        <f t="shared" si="192"/>
        <v>954941.26</v>
      </c>
      <c r="AG200" s="80"/>
      <c r="AH200" s="80">
        <f t="shared" si="192"/>
        <v>934582.65</v>
      </c>
      <c r="AI200" s="213">
        <f t="shared" si="205"/>
        <v>917531.62164821487</v>
      </c>
      <c r="AJ200" s="339">
        <f t="shared" si="206"/>
        <v>1852114.2716482149</v>
      </c>
      <c r="AK200" s="340">
        <f t="shared" si="207"/>
        <v>0.97868077246971197</v>
      </c>
      <c r="AL200" s="340">
        <f t="shared" si="208"/>
        <v>1.9395059667316237</v>
      </c>
      <c r="AM200" s="4"/>
      <c r="AN200" s="213"/>
      <c r="AO200" s="348"/>
      <c r="AP200" s="60">
        <f t="shared" si="184"/>
        <v>0</v>
      </c>
      <c r="AQ200" s="213"/>
      <c r="AR200" s="348"/>
      <c r="AS200" s="60">
        <f t="shared" si="177"/>
        <v>0</v>
      </c>
      <c r="AT200" s="213">
        <f>VLOOKUP($A200,SuppCY14!$A$5:$C$105,3,FALSE)</f>
        <v>396579.60000000003</v>
      </c>
      <c r="AU200" s="60">
        <f>VLOOKUP($A200,'Cost SettleCY14'!$A$23:$E$253,5,FALSE)</f>
        <v>344714</v>
      </c>
      <c r="AV200" s="60">
        <f t="shared" si="178"/>
        <v>741293.60000000009</v>
      </c>
      <c r="AW200" s="213">
        <f>VLOOKUP($A200,SuppCY15!$A$5:$C$107,3,FALSE)</f>
        <v>825988.62164821487</v>
      </c>
      <c r="AX200" s="60">
        <f>VLOOKUP($A200,'Cost SettleCY15'!$A$23:$E$253,5,FALSE)</f>
        <v>91543</v>
      </c>
      <c r="AY200" s="60">
        <f t="shared" si="179"/>
        <v>917531.62164821487</v>
      </c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</row>
    <row r="201" spans="1:153" s="6" customFormat="1" x14ac:dyDescent="0.25">
      <c r="A201" s="76">
        <v>73372</v>
      </c>
      <c r="B201" s="76" t="s">
        <v>184</v>
      </c>
      <c r="C201" s="76"/>
      <c r="D201" s="76"/>
      <c r="E201" s="77" t="s">
        <v>438</v>
      </c>
      <c r="F201" s="83" t="s">
        <v>45</v>
      </c>
      <c r="G201" s="42">
        <f t="shared" si="189"/>
        <v>15360</v>
      </c>
      <c r="H201" s="80">
        <f t="shared" si="189"/>
        <v>1343120.55</v>
      </c>
      <c r="I201" s="80"/>
      <c r="J201" s="80">
        <f t="shared" si="189"/>
        <v>2245383.6</v>
      </c>
      <c r="K201" s="339">
        <f t="shared" si="193"/>
        <v>7843997</v>
      </c>
      <c r="L201" s="339">
        <f t="shared" si="194"/>
        <v>10089380.6</v>
      </c>
      <c r="M201" s="340">
        <f t="shared" si="195"/>
        <v>1.6717662461496847</v>
      </c>
      <c r="N201" s="340">
        <f t="shared" si="196"/>
        <v>7.5118950417369454</v>
      </c>
      <c r="O201" s="42">
        <f t="shared" si="190"/>
        <v>18359</v>
      </c>
      <c r="P201" s="80">
        <f t="shared" si="190"/>
        <v>1549320.66</v>
      </c>
      <c r="Q201" s="80"/>
      <c r="R201" s="80">
        <f t="shared" si="190"/>
        <v>2094727.7999999998</v>
      </c>
      <c r="S201" s="213">
        <f t="shared" si="197"/>
        <v>150308</v>
      </c>
      <c r="T201" s="339">
        <f t="shared" si="198"/>
        <v>2245035.7999999998</v>
      </c>
      <c r="U201" s="340">
        <f t="shared" si="199"/>
        <v>1.3520298632046899</v>
      </c>
      <c r="V201" s="340">
        <f t="shared" si="200"/>
        <v>1.4490452867258607</v>
      </c>
      <c r="W201" s="42">
        <f t="shared" si="191"/>
        <v>18104</v>
      </c>
      <c r="X201" s="80">
        <f t="shared" si="191"/>
        <v>1483557.9500000002</v>
      </c>
      <c r="Y201" s="80"/>
      <c r="Z201" s="80">
        <f t="shared" si="191"/>
        <v>1559343.13</v>
      </c>
      <c r="AA201" s="213">
        <f t="shared" si="201"/>
        <v>7502824.2000000002</v>
      </c>
      <c r="AB201" s="339">
        <f t="shared" si="202"/>
        <v>9062167.3300000001</v>
      </c>
      <c r="AC201" s="340">
        <f t="shared" si="203"/>
        <v>1.0510833971804066</v>
      </c>
      <c r="AD201" s="340">
        <f t="shared" si="204"/>
        <v>6.108401313207886</v>
      </c>
      <c r="AE201" s="42">
        <f t="shared" si="192"/>
        <v>18879</v>
      </c>
      <c r="AF201" s="80">
        <f t="shared" si="192"/>
        <v>1417132.73</v>
      </c>
      <c r="AG201" s="80"/>
      <c r="AH201" s="80">
        <f t="shared" si="192"/>
        <v>1207583.5</v>
      </c>
      <c r="AI201" s="213">
        <f t="shared" si="205"/>
        <v>7425370.8556021862</v>
      </c>
      <c r="AJ201" s="339">
        <f t="shared" si="206"/>
        <v>8632954.3556021862</v>
      </c>
      <c r="AK201" s="340">
        <f t="shared" si="207"/>
        <v>0.85213154310535189</v>
      </c>
      <c r="AL201" s="340">
        <f t="shared" si="208"/>
        <v>6.0918460020341119</v>
      </c>
      <c r="AM201" s="4"/>
      <c r="AN201" s="213">
        <f>VLOOKUP($A201,SuppCY12!$A$5:$C$48,3,FALSE)</f>
        <v>7843997</v>
      </c>
      <c r="AO201" s="348"/>
      <c r="AP201" s="60">
        <f t="shared" si="184"/>
        <v>7843997</v>
      </c>
      <c r="AQ201" s="213">
        <f>VLOOKUP($A201,SuppCY13!$A$5:$C$55,3,FALSE)</f>
        <v>150308</v>
      </c>
      <c r="AR201" s="348"/>
      <c r="AS201" s="60">
        <f t="shared" si="177"/>
        <v>150308</v>
      </c>
      <c r="AT201" s="213">
        <f>VLOOKUP($A201,SuppCY14!$A$5:$C$105,3,FALSE)</f>
        <v>7503277.2000000002</v>
      </c>
      <c r="AU201" s="60">
        <f>VLOOKUP($A201,'Cost SettleCY14'!$A$23:$E$253,5,FALSE)</f>
        <v>-453</v>
      </c>
      <c r="AV201" s="60">
        <f t="shared" si="178"/>
        <v>7502824.2000000002</v>
      </c>
      <c r="AW201" s="213">
        <f>VLOOKUP($A201,SuppCY15!$A$5:$C$107,3,FALSE)</f>
        <v>7245368.8556021862</v>
      </c>
      <c r="AX201" s="60">
        <f>VLOOKUP($A201,'Cost SettleCY15'!$A$23:$E$253,5,FALSE)</f>
        <v>180002</v>
      </c>
      <c r="AY201" s="60">
        <f t="shared" si="179"/>
        <v>7425370.8556021862</v>
      </c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</row>
    <row r="202" spans="1:153" s="6" customFormat="1" x14ac:dyDescent="0.25">
      <c r="A202" s="76">
        <v>73481</v>
      </c>
      <c r="B202" s="76" t="s">
        <v>185</v>
      </c>
      <c r="C202" s="76"/>
      <c r="D202" s="76"/>
      <c r="E202" s="77" t="s">
        <v>438</v>
      </c>
      <c r="F202" s="83" t="s">
        <v>45</v>
      </c>
      <c r="G202" s="42">
        <f t="shared" si="189"/>
        <v>24167</v>
      </c>
      <c r="H202" s="80">
        <f t="shared" si="189"/>
        <v>6612120.4000000004</v>
      </c>
      <c r="I202" s="80"/>
      <c r="J202" s="80">
        <f t="shared" si="189"/>
        <v>1706019.1300000001</v>
      </c>
      <c r="K202" s="339">
        <f t="shared" si="193"/>
        <v>0</v>
      </c>
      <c r="L202" s="339">
        <f t="shared" si="194"/>
        <v>1706019.1300000001</v>
      </c>
      <c r="M202" s="340">
        <f t="shared" si="195"/>
        <v>0.2580139239448816</v>
      </c>
      <c r="N202" s="340">
        <f t="shared" si="196"/>
        <v>0.2580139239448816</v>
      </c>
      <c r="O202" s="42">
        <f t="shared" si="190"/>
        <v>15702</v>
      </c>
      <c r="P202" s="80">
        <f t="shared" si="190"/>
        <v>4922940.38</v>
      </c>
      <c r="Q202" s="80"/>
      <c r="R202" s="80">
        <f t="shared" si="190"/>
        <v>1737639.31</v>
      </c>
      <c r="S202" s="213">
        <f t="shared" si="197"/>
        <v>0</v>
      </c>
      <c r="T202" s="339">
        <f t="shared" si="198"/>
        <v>1737639.31</v>
      </c>
      <c r="U202" s="340">
        <f t="shared" si="199"/>
        <v>0.35296777451527861</v>
      </c>
      <c r="V202" s="340">
        <f t="shared" si="200"/>
        <v>0.35296777451527861</v>
      </c>
      <c r="W202" s="42">
        <f t="shared" si="191"/>
        <v>18078</v>
      </c>
      <c r="X202" s="80">
        <f t="shared" si="191"/>
        <v>5474343.0600000005</v>
      </c>
      <c r="Y202" s="80"/>
      <c r="Z202" s="80">
        <f t="shared" si="191"/>
        <v>1927205.16</v>
      </c>
      <c r="AA202" s="213">
        <f t="shared" si="201"/>
        <v>868530.79999999981</v>
      </c>
      <c r="AB202" s="339">
        <f t="shared" si="202"/>
        <v>2795735.96</v>
      </c>
      <c r="AC202" s="340">
        <f t="shared" si="203"/>
        <v>0.35204318378980065</v>
      </c>
      <c r="AD202" s="340">
        <f t="shared" si="204"/>
        <v>0.51069798318412285</v>
      </c>
      <c r="AE202" s="42">
        <f t="shared" si="192"/>
        <v>19109</v>
      </c>
      <c r="AF202" s="80">
        <f t="shared" si="192"/>
        <v>5325088.87</v>
      </c>
      <c r="AG202" s="80"/>
      <c r="AH202" s="80">
        <f t="shared" si="192"/>
        <v>1832071.19</v>
      </c>
      <c r="AI202" s="213">
        <f t="shared" si="205"/>
        <v>1578712.5964891042</v>
      </c>
      <c r="AJ202" s="339">
        <f t="shared" si="206"/>
        <v>3410783.7864891039</v>
      </c>
      <c r="AK202" s="340">
        <f t="shared" si="207"/>
        <v>0.34404518585996857</v>
      </c>
      <c r="AL202" s="340">
        <f t="shared" si="208"/>
        <v>0.64051208716993746</v>
      </c>
      <c r="AM202" s="4"/>
      <c r="AN202" s="213" t="s">
        <v>31</v>
      </c>
      <c r="AO202" s="348"/>
      <c r="AP202" s="60">
        <f t="shared" si="184"/>
        <v>0</v>
      </c>
      <c r="AQ202" s="213" t="s">
        <v>31</v>
      </c>
      <c r="AR202" s="348"/>
      <c r="AS202" s="60">
        <f t="shared" si="177"/>
        <v>0</v>
      </c>
      <c r="AT202" s="213">
        <f>VLOOKUP($A202,SuppCY14!$A$5:$C$105,3,FALSE)</f>
        <v>1228828.7999999998</v>
      </c>
      <c r="AU202" s="60">
        <f>VLOOKUP($A202,'Cost SettleCY14'!$A$23:$E$253,5,FALSE)</f>
        <v>-360298</v>
      </c>
      <c r="AV202" s="60">
        <f t="shared" si="178"/>
        <v>868530.79999999981</v>
      </c>
      <c r="AW202" s="213">
        <f>VLOOKUP($A202,SuppCY15!$A$5:$C$107,3,FALSE)</f>
        <v>1833524.5964891042</v>
      </c>
      <c r="AX202" s="60">
        <f>VLOOKUP($A202,'Cost SettleCY15'!$A$23:$E$253,5,FALSE)</f>
        <v>-254812</v>
      </c>
      <c r="AY202" s="60">
        <f t="shared" si="179"/>
        <v>1578712.5964891042</v>
      </c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</row>
    <row r="203" spans="1:153" s="6" customFormat="1" x14ac:dyDescent="0.25">
      <c r="A203" s="76">
        <v>73024</v>
      </c>
      <c r="B203" s="76" t="s">
        <v>186</v>
      </c>
      <c r="C203" s="76"/>
      <c r="D203" s="76"/>
      <c r="E203" s="77" t="s">
        <v>438</v>
      </c>
      <c r="F203" s="83" t="s">
        <v>45</v>
      </c>
      <c r="G203" s="42">
        <f t="shared" si="189"/>
        <v>14492</v>
      </c>
      <c r="H203" s="80">
        <f t="shared" si="189"/>
        <v>1694048.58</v>
      </c>
      <c r="I203" s="80"/>
      <c r="J203" s="80">
        <f t="shared" si="189"/>
        <v>1846294.26</v>
      </c>
      <c r="K203" s="339">
        <f t="shared" si="193"/>
        <v>0</v>
      </c>
      <c r="L203" s="339">
        <f t="shared" si="194"/>
        <v>1846294.26</v>
      </c>
      <c r="M203" s="340">
        <f t="shared" si="195"/>
        <v>1.0898709055911489</v>
      </c>
      <c r="N203" s="340">
        <f t="shared" si="196"/>
        <v>1.0898709055911489</v>
      </c>
      <c r="O203" s="42">
        <f t="shared" si="190"/>
        <v>16483</v>
      </c>
      <c r="P203" s="80">
        <f t="shared" si="190"/>
        <v>2129080.6799999997</v>
      </c>
      <c r="Q203" s="80"/>
      <c r="R203" s="80">
        <f t="shared" si="190"/>
        <v>2084405.83</v>
      </c>
      <c r="S203" s="213">
        <f t="shared" si="197"/>
        <v>0</v>
      </c>
      <c r="T203" s="339">
        <f t="shared" si="198"/>
        <v>2084405.83</v>
      </c>
      <c r="U203" s="340">
        <f t="shared" si="199"/>
        <v>0.97901683556679509</v>
      </c>
      <c r="V203" s="340">
        <f t="shared" si="200"/>
        <v>0.97901683556679509</v>
      </c>
      <c r="W203" s="42">
        <f t="shared" si="191"/>
        <v>16781</v>
      </c>
      <c r="X203" s="80">
        <f t="shared" si="191"/>
        <v>1953599.3599999999</v>
      </c>
      <c r="Y203" s="80"/>
      <c r="Z203" s="80">
        <f t="shared" si="191"/>
        <v>1811139.72</v>
      </c>
      <c r="AA203" s="213">
        <f t="shared" si="201"/>
        <v>1189615.4000000001</v>
      </c>
      <c r="AB203" s="339">
        <f t="shared" si="202"/>
        <v>3000755.12</v>
      </c>
      <c r="AC203" s="340">
        <f t="shared" si="203"/>
        <v>0.92707837496425061</v>
      </c>
      <c r="AD203" s="340">
        <f t="shared" si="204"/>
        <v>1.5360135662616108</v>
      </c>
      <c r="AE203" s="42">
        <f t="shared" si="192"/>
        <v>19782</v>
      </c>
      <c r="AF203" s="80">
        <f t="shared" si="192"/>
        <v>1992051.35</v>
      </c>
      <c r="AG203" s="80"/>
      <c r="AH203" s="80">
        <f t="shared" si="192"/>
        <v>1767816.82</v>
      </c>
      <c r="AI203" s="213">
        <f t="shared" si="205"/>
        <v>1407070.612641213</v>
      </c>
      <c r="AJ203" s="339">
        <f t="shared" si="206"/>
        <v>3174887.4326412128</v>
      </c>
      <c r="AK203" s="340">
        <f t="shared" si="207"/>
        <v>0.88743536656321631</v>
      </c>
      <c r="AL203" s="340">
        <f t="shared" si="208"/>
        <v>1.5937779077036407</v>
      </c>
      <c r="AN203" s="213" t="s">
        <v>31</v>
      </c>
      <c r="AO203" s="348"/>
      <c r="AP203" s="60">
        <f t="shared" si="184"/>
        <v>0</v>
      </c>
      <c r="AQ203" s="213" t="s">
        <v>31</v>
      </c>
      <c r="AR203" s="348"/>
      <c r="AS203" s="60">
        <f t="shared" si="177"/>
        <v>0</v>
      </c>
      <c r="AT203" s="213">
        <f>VLOOKUP($A203,SuppCY14!$A$5:$C$105,3,FALSE)</f>
        <v>1132034.4000000001</v>
      </c>
      <c r="AU203" s="60">
        <f>VLOOKUP($A203,'Cost SettleCY14'!$A$23:$E$253,5,FALSE)</f>
        <v>57581</v>
      </c>
      <c r="AV203" s="60">
        <f t="shared" si="178"/>
        <v>1189615.4000000001</v>
      </c>
      <c r="AW203" s="213">
        <f>VLOOKUP($A203,SuppCY15!$A$5:$C$107,3,FALSE)</f>
        <v>1422581.612641213</v>
      </c>
      <c r="AX203" s="60">
        <f>VLOOKUP($A203,'Cost SettleCY15'!$A$23:$E$253,5,FALSE)</f>
        <v>-15511</v>
      </c>
      <c r="AY203" s="60">
        <f t="shared" si="179"/>
        <v>1407070.612641213</v>
      </c>
    </row>
    <row r="204" spans="1:153" s="6" customFormat="1" x14ac:dyDescent="0.25">
      <c r="A204" s="78">
        <v>72041</v>
      </c>
      <c r="B204" s="78" t="s">
        <v>188</v>
      </c>
      <c r="C204" s="78"/>
      <c r="D204" s="78"/>
      <c r="E204" s="77" t="s">
        <v>438</v>
      </c>
      <c r="F204" s="83" t="s">
        <v>49</v>
      </c>
      <c r="G204" s="42">
        <f t="shared" si="189"/>
        <v>37126</v>
      </c>
      <c r="H204" s="80">
        <f t="shared" si="189"/>
        <v>5238027.22</v>
      </c>
      <c r="I204" s="80"/>
      <c r="J204" s="80">
        <f t="shared" si="189"/>
        <v>3095564.15</v>
      </c>
      <c r="K204" s="339">
        <f t="shared" ref="K204:K234" si="209">AP204</f>
        <v>17352379.93</v>
      </c>
      <c r="L204" s="339">
        <f t="shared" ref="L204:L234" si="210">+J204+K204</f>
        <v>20447944.079999998</v>
      </c>
      <c r="M204" s="340">
        <f t="shared" ref="M204:M234" si="211">IF(H204&gt;0,J204/H204,"")</f>
        <v>0.59097901175091638</v>
      </c>
      <c r="N204" s="340">
        <f t="shared" ref="N204:N234" si="212">IF(H204&gt;0,L204/H204,"")</f>
        <v>3.903749106519534</v>
      </c>
      <c r="O204" s="42">
        <f t="shared" si="190"/>
        <v>58481</v>
      </c>
      <c r="P204" s="80">
        <f t="shared" si="190"/>
        <v>16186642.849999998</v>
      </c>
      <c r="Q204" s="80"/>
      <c r="R204" s="80">
        <f t="shared" si="190"/>
        <v>3245007.8200000003</v>
      </c>
      <c r="S204" s="213">
        <f t="shared" ref="S204:S234" si="213">AS204</f>
        <v>16690367.119999999</v>
      </c>
      <c r="T204" s="339">
        <f t="shared" ref="T204:T234" si="214">+R204+S204</f>
        <v>19935374.939999998</v>
      </c>
      <c r="U204" s="340">
        <f t="shared" ref="U204:U234" si="215">IF(P204&gt;0,R204/P204,"")</f>
        <v>0.20047441894351803</v>
      </c>
      <c r="V204" s="340">
        <f t="shared" ref="V204:V234" si="216">IF(P204&gt;0,T204/P204,"")</f>
        <v>1.231594168397927</v>
      </c>
      <c r="W204" s="42">
        <f t="shared" si="191"/>
        <v>87584</v>
      </c>
      <c r="X204" s="80">
        <f t="shared" si="191"/>
        <v>27341972.16</v>
      </c>
      <c r="Y204" s="80"/>
      <c r="Z204" s="80">
        <f t="shared" si="191"/>
        <v>3798844.75</v>
      </c>
      <c r="AA204" s="213">
        <f t="shared" ref="AA204:AA234" si="217">AV204</f>
        <v>16214014.810000001</v>
      </c>
      <c r="AB204" s="339">
        <f t="shared" ref="AB204:AB234" si="218">+Z204+AA204</f>
        <v>20012859.560000002</v>
      </c>
      <c r="AC204" s="340">
        <f t="shared" ref="AC204:AC234" si="219">IF(X204&gt;0,Z204/X204,"")</f>
        <v>0.13893821293394221</v>
      </c>
      <c r="AD204" s="340">
        <f t="shared" ref="AD204:AD234" si="220">IF(X204&gt;0,AB204/X204,"")</f>
        <v>0.7319464537118453</v>
      </c>
      <c r="AE204" s="42">
        <f t="shared" si="192"/>
        <v>97680</v>
      </c>
      <c r="AF204" s="80">
        <f t="shared" si="192"/>
        <v>26398073.449999999</v>
      </c>
      <c r="AG204" s="80"/>
      <c r="AH204" s="80">
        <f t="shared" si="192"/>
        <v>3756925.12</v>
      </c>
      <c r="AI204" s="213">
        <f t="shared" ref="AI204:AI234" si="221">AY204</f>
        <v>20483471.140000001</v>
      </c>
      <c r="AJ204" s="339">
        <f t="shared" ref="AJ204:AJ234" si="222">+AH204+AI204</f>
        <v>24240396.260000002</v>
      </c>
      <c r="AK204" s="340">
        <f t="shared" ref="AK204:AK234" si="223">IF(AF204&gt;0,AH204/AF204,"")</f>
        <v>0.14231815541826975</v>
      </c>
      <c r="AL204" s="340">
        <f t="shared" ref="AL204:AL234" si="224">IF(AF204&gt;0,AJ204/AF204,"")</f>
        <v>0.91826383868175809</v>
      </c>
      <c r="AM204" s="4"/>
      <c r="AN204" s="213">
        <f>VLOOKUP($A204,SuppCY12!$A$5:$C$48,3,FALSE)</f>
        <v>17352379.93</v>
      </c>
      <c r="AO204" s="348"/>
      <c r="AP204" s="60">
        <f>SUM(AN204:AO204)</f>
        <v>17352379.93</v>
      </c>
      <c r="AQ204" s="213">
        <f>VLOOKUP($A204,SuppCY13!$A$5:$C$55,3,FALSE)</f>
        <v>16690367.119999999</v>
      </c>
      <c r="AR204" s="348"/>
      <c r="AS204" s="60">
        <f t="shared" ref="AS204:AS234" si="225">SUM(AQ204:AR204)</f>
        <v>16690367.119999999</v>
      </c>
      <c r="AT204" s="213">
        <f>VLOOKUP($A204,SuppCY14!$A$5:$C$105,3,FALSE)</f>
        <v>16193634.810000001</v>
      </c>
      <c r="AU204" s="60">
        <f>VLOOKUP($A204,'Cost SettleCY14'!$A$23:$E$253,5,FALSE)</f>
        <v>20380</v>
      </c>
      <c r="AV204" s="60">
        <f t="shared" ref="AV204:AV234" si="226">SUM(AT204:AU204)</f>
        <v>16214014.810000001</v>
      </c>
      <c r="AW204" s="213">
        <f>VLOOKUP($A204,SuppCY15!$A$5:$C$107,3,FALSE)</f>
        <v>20589538.140000001</v>
      </c>
      <c r="AX204" s="60">
        <f>VLOOKUP($A204,'Cost SettleCY15'!$A$23:$E$253,5,FALSE)</f>
        <v>-106067</v>
      </c>
      <c r="AY204" s="60">
        <f t="shared" ref="AY204:AY234" si="227">SUM(AW204:AX204)</f>
        <v>20483471.140000001</v>
      </c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</row>
    <row r="205" spans="1:153" s="6" customFormat="1" x14ac:dyDescent="0.25">
      <c r="A205" s="76">
        <v>73464</v>
      </c>
      <c r="B205" s="76" t="s">
        <v>189</v>
      </c>
      <c r="C205" s="76"/>
      <c r="D205" s="76"/>
      <c r="E205" s="77" t="s">
        <v>438</v>
      </c>
      <c r="F205" s="83" t="s">
        <v>49</v>
      </c>
      <c r="G205" s="42">
        <f t="shared" si="189"/>
        <v>7</v>
      </c>
      <c r="H205" s="80">
        <f t="shared" si="189"/>
        <v>123130.08</v>
      </c>
      <c r="I205" s="80"/>
      <c r="J205" s="80">
        <f t="shared" si="189"/>
        <v>48927</v>
      </c>
      <c r="K205" s="339">
        <f t="shared" si="209"/>
        <v>0</v>
      </c>
      <c r="L205" s="339">
        <f t="shared" si="210"/>
        <v>48927</v>
      </c>
      <c r="M205" s="340">
        <f t="shared" si="211"/>
        <v>0.39736025510581979</v>
      </c>
      <c r="N205" s="340">
        <f t="shared" si="212"/>
        <v>0.39736025510581979</v>
      </c>
      <c r="O205" s="42">
        <f t="shared" si="190"/>
        <v>14</v>
      </c>
      <c r="P205" s="80">
        <f t="shared" si="190"/>
        <v>138779.64000000001</v>
      </c>
      <c r="Q205" s="80"/>
      <c r="R205" s="80">
        <f t="shared" si="190"/>
        <v>111387</v>
      </c>
      <c r="S205" s="213">
        <f t="shared" si="213"/>
        <v>0</v>
      </c>
      <c r="T205" s="339">
        <f t="shared" si="214"/>
        <v>111387</v>
      </c>
      <c r="U205" s="340">
        <f t="shared" si="215"/>
        <v>0.80261773268759007</v>
      </c>
      <c r="V205" s="340">
        <f t="shared" si="216"/>
        <v>0.80261773268759007</v>
      </c>
      <c r="W205" s="42">
        <f t="shared" si="191"/>
        <v>15</v>
      </c>
      <c r="X205" s="80">
        <f t="shared" si="191"/>
        <v>89569.8</v>
      </c>
      <c r="Y205" s="80"/>
      <c r="Z205" s="80">
        <f t="shared" si="191"/>
        <v>142939</v>
      </c>
      <c r="AA205" s="213">
        <f t="shared" si="217"/>
        <v>0</v>
      </c>
      <c r="AB205" s="339">
        <f t="shared" si="218"/>
        <v>142939</v>
      </c>
      <c r="AC205" s="340">
        <f t="shared" si="219"/>
        <v>1.5958392225951157</v>
      </c>
      <c r="AD205" s="340">
        <f t="shared" si="220"/>
        <v>1.5958392225951157</v>
      </c>
      <c r="AE205" s="42">
        <f t="shared" si="192"/>
        <v>11</v>
      </c>
      <c r="AF205" s="80">
        <f t="shared" si="192"/>
        <v>77312.88</v>
      </c>
      <c r="AG205" s="80"/>
      <c r="AH205" s="80">
        <f t="shared" si="192"/>
        <v>249526</v>
      </c>
      <c r="AI205" s="213">
        <f t="shared" si="221"/>
        <v>0</v>
      </c>
      <c r="AJ205" s="339">
        <f t="shared" si="222"/>
        <v>249526</v>
      </c>
      <c r="AK205" s="340">
        <f t="shared" si="223"/>
        <v>3.2274829239319502</v>
      </c>
      <c r="AL205" s="340">
        <f t="shared" si="224"/>
        <v>3.2274829239319502</v>
      </c>
      <c r="AM205" s="4"/>
      <c r="AN205" s="213"/>
      <c r="AO205" s="348"/>
      <c r="AP205" s="60">
        <f>SUM(AN205:AO205)</f>
        <v>0</v>
      </c>
      <c r="AQ205" s="213"/>
      <c r="AR205" s="348"/>
      <c r="AS205" s="60">
        <f t="shared" si="225"/>
        <v>0</v>
      </c>
      <c r="AT205" s="213"/>
      <c r="AU205" s="60">
        <f>VLOOKUP($A205,'Cost SettleCY14'!$A$23:$E$253,5,FALSE)</f>
        <v>0</v>
      </c>
      <c r="AV205" s="60">
        <f t="shared" si="226"/>
        <v>0</v>
      </c>
      <c r="AW205" s="213"/>
      <c r="AX205" s="60">
        <f>VLOOKUP($A205,'Cost SettleCY15'!$A$23:$E$253,5,FALSE)</f>
        <v>0</v>
      </c>
      <c r="AY205" s="60">
        <f t="shared" si="227"/>
        <v>0</v>
      </c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</row>
    <row r="206" spans="1:153" x14ac:dyDescent="0.25">
      <c r="A206" s="76">
        <v>74903</v>
      </c>
      <c r="B206" s="76" t="s">
        <v>245</v>
      </c>
      <c r="C206" s="76"/>
      <c r="D206" s="76"/>
      <c r="E206" s="77" t="s">
        <v>438</v>
      </c>
      <c r="F206" s="83" t="s">
        <v>59</v>
      </c>
      <c r="G206" s="42">
        <f t="shared" si="189"/>
        <v>61</v>
      </c>
      <c r="H206" s="80">
        <f t="shared" si="189"/>
        <v>470858.33</v>
      </c>
      <c r="I206" s="80"/>
      <c r="J206" s="80">
        <f t="shared" si="189"/>
        <v>247437.73</v>
      </c>
      <c r="K206" s="339">
        <f t="shared" si="209"/>
        <v>0</v>
      </c>
      <c r="L206" s="339">
        <f t="shared" si="210"/>
        <v>247437.73</v>
      </c>
      <c r="M206" s="340">
        <f t="shared" si="211"/>
        <v>0.52550356282323818</v>
      </c>
      <c r="N206" s="340">
        <f t="shared" si="212"/>
        <v>0.52550356282323818</v>
      </c>
      <c r="O206" s="42">
        <f t="shared" si="190"/>
        <v>59</v>
      </c>
      <c r="P206" s="80">
        <f t="shared" si="190"/>
        <v>569494.47</v>
      </c>
      <c r="Q206" s="80"/>
      <c r="R206" s="80">
        <f t="shared" si="190"/>
        <v>175460.55</v>
      </c>
      <c r="S206" s="213">
        <f t="shared" si="213"/>
        <v>0</v>
      </c>
      <c r="T206" s="339">
        <f t="shared" si="214"/>
        <v>175460.55</v>
      </c>
      <c r="U206" s="340">
        <f t="shared" si="215"/>
        <v>0.30809877749998171</v>
      </c>
      <c r="V206" s="340">
        <f t="shared" si="216"/>
        <v>0.30809877749998171</v>
      </c>
      <c r="W206" s="42">
        <f t="shared" si="191"/>
        <v>77</v>
      </c>
      <c r="X206" s="80">
        <f t="shared" si="191"/>
        <v>657546.41</v>
      </c>
      <c r="Y206" s="80"/>
      <c r="Z206" s="80">
        <f t="shared" si="191"/>
        <v>274808.84999999998</v>
      </c>
      <c r="AA206" s="213">
        <f t="shared" si="217"/>
        <v>0</v>
      </c>
      <c r="AB206" s="339">
        <f t="shared" si="218"/>
        <v>274808.84999999998</v>
      </c>
      <c r="AC206" s="340">
        <f t="shared" si="219"/>
        <v>0.41793072826600935</v>
      </c>
      <c r="AD206" s="340">
        <f t="shared" si="220"/>
        <v>0.41793072826600935</v>
      </c>
      <c r="AE206" s="42">
        <f t="shared" si="192"/>
        <v>53</v>
      </c>
      <c r="AF206" s="80">
        <f t="shared" si="192"/>
        <v>934189.47</v>
      </c>
      <c r="AG206" s="80"/>
      <c r="AH206" s="80">
        <f t="shared" si="192"/>
        <v>292283.92</v>
      </c>
      <c r="AI206" s="213">
        <f t="shared" si="221"/>
        <v>0</v>
      </c>
      <c r="AJ206" s="339">
        <f t="shared" si="222"/>
        <v>292283.92</v>
      </c>
      <c r="AK206" s="340">
        <f t="shared" si="223"/>
        <v>0.31287434657125818</v>
      </c>
      <c r="AL206" s="340">
        <f t="shared" si="224"/>
        <v>0.31287434657125818</v>
      </c>
      <c r="AN206" s="213"/>
      <c r="AO206" s="348"/>
      <c r="AP206" s="60">
        <f>SUM(AN206:AO206)</f>
        <v>0</v>
      </c>
      <c r="AQ206" s="213"/>
      <c r="AR206" s="348"/>
      <c r="AS206" s="60">
        <f t="shared" si="225"/>
        <v>0</v>
      </c>
      <c r="AT206" s="213"/>
      <c r="AU206" s="60">
        <f>VLOOKUP($A206,'Cost SettleCY14'!$A$23:$E$253,5,FALSE)</f>
        <v>0</v>
      </c>
      <c r="AV206" s="60">
        <f t="shared" si="226"/>
        <v>0</v>
      </c>
      <c r="AW206" s="213"/>
      <c r="AX206" s="60">
        <f>VLOOKUP($A206,'Cost SettleCY15'!$A$23:$E$253,5,FALSE)</f>
        <v>0</v>
      </c>
      <c r="AY206" s="60">
        <f t="shared" si="227"/>
        <v>0</v>
      </c>
    </row>
    <row r="207" spans="1:153" x14ac:dyDescent="0.25">
      <c r="A207" s="76">
        <v>70441</v>
      </c>
      <c r="B207" s="76" t="s">
        <v>246</v>
      </c>
      <c r="C207" s="76"/>
      <c r="D207" s="76"/>
      <c r="E207" s="77" t="s">
        <v>438</v>
      </c>
      <c r="F207" s="83" t="s">
        <v>59</v>
      </c>
      <c r="G207" s="42">
        <f t="shared" si="189"/>
        <v>3</v>
      </c>
      <c r="H207" s="80">
        <f t="shared" si="189"/>
        <v>26251.25</v>
      </c>
      <c r="I207" s="80"/>
      <c r="J207" s="80">
        <f t="shared" si="189"/>
        <v>13801.2</v>
      </c>
      <c r="K207" s="339">
        <f t="shared" si="209"/>
        <v>0</v>
      </c>
      <c r="L207" s="339">
        <f t="shared" si="210"/>
        <v>13801.2</v>
      </c>
      <c r="M207" s="340">
        <f t="shared" si="211"/>
        <v>0.52573496500166661</v>
      </c>
      <c r="N207" s="340">
        <f t="shared" si="212"/>
        <v>0.52573496500166661</v>
      </c>
      <c r="O207" s="42">
        <f t="shared" si="190"/>
        <v>8</v>
      </c>
      <c r="P207" s="80">
        <f t="shared" si="190"/>
        <v>160177.65</v>
      </c>
      <c r="Q207" s="80"/>
      <c r="R207" s="80">
        <f t="shared" si="190"/>
        <v>72560.259999999995</v>
      </c>
      <c r="S207" s="213">
        <f t="shared" si="213"/>
        <v>0</v>
      </c>
      <c r="T207" s="339">
        <f t="shared" si="214"/>
        <v>72560.259999999995</v>
      </c>
      <c r="U207" s="340">
        <f t="shared" si="215"/>
        <v>0.45299865493094699</v>
      </c>
      <c r="V207" s="340">
        <f t="shared" si="216"/>
        <v>0.45299865493094699</v>
      </c>
      <c r="W207" s="42">
        <f t="shared" si="191"/>
        <v>7</v>
      </c>
      <c r="X207" s="80">
        <f t="shared" si="191"/>
        <v>150029.73000000001</v>
      </c>
      <c r="Y207" s="80"/>
      <c r="Z207" s="80">
        <f t="shared" si="191"/>
        <v>60097.22</v>
      </c>
      <c r="AA207" s="213">
        <f t="shared" si="217"/>
        <v>0</v>
      </c>
      <c r="AB207" s="339">
        <f t="shared" si="218"/>
        <v>60097.22</v>
      </c>
      <c r="AC207" s="340">
        <f t="shared" si="219"/>
        <v>0.4005687406089446</v>
      </c>
      <c r="AD207" s="340">
        <f t="shared" si="220"/>
        <v>0.4005687406089446</v>
      </c>
      <c r="AE207" s="42">
        <f t="shared" si="192"/>
        <v>2</v>
      </c>
      <c r="AF207" s="80">
        <f t="shared" si="192"/>
        <v>83734.850000000006</v>
      </c>
      <c r="AG207" s="80"/>
      <c r="AH207" s="80">
        <f t="shared" si="192"/>
        <v>44179.41</v>
      </c>
      <c r="AI207" s="213">
        <f t="shared" si="221"/>
        <v>0</v>
      </c>
      <c r="AJ207" s="339">
        <f t="shared" si="222"/>
        <v>44179.41</v>
      </c>
      <c r="AK207" s="340">
        <f t="shared" si="223"/>
        <v>0.52761078571228104</v>
      </c>
      <c r="AL207" s="340">
        <f t="shared" si="224"/>
        <v>0.52761078571228104</v>
      </c>
      <c r="AN207" s="213"/>
      <c r="AO207" s="348"/>
      <c r="AP207" s="60">
        <f>SUM(AN207:AO207)</f>
        <v>0</v>
      </c>
      <c r="AQ207" s="213"/>
      <c r="AR207" s="348"/>
      <c r="AS207" s="60">
        <f t="shared" si="225"/>
        <v>0</v>
      </c>
      <c r="AT207" s="213"/>
      <c r="AU207" s="60">
        <f>VLOOKUP($A207,'Cost SettleCY14'!$A$23:$E$253,5,FALSE)</f>
        <v>0</v>
      </c>
      <c r="AV207" s="60">
        <f t="shared" si="226"/>
        <v>0</v>
      </c>
      <c r="AW207" s="213"/>
      <c r="AX207" s="60">
        <f>VLOOKUP($A207,'Cost SettleCY15'!$A$23:$E$253,5,FALSE)</f>
        <v>0</v>
      </c>
      <c r="AY207" s="60">
        <f t="shared" si="227"/>
        <v>0</v>
      </c>
    </row>
    <row r="208" spans="1:153" x14ac:dyDescent="0.25">
      <c r="A208" s="78">
        <v>74904</v>
      </c>
      <c r="B208" s="76" t="s">
        <v>247</v>
      </c>
      <c r="C208" s="76"/>
      <c r="D208" s="76"/>
      <c r="E208" s="77" t="s">
        <v>438</v>
      </c>
      <c r="F208" s="83" t="s">
        <v>59</v>
      </c>
      <c r="G208" s="42">
        <f t="shared" si="189"/>
        <v>6</v>
      </c>
      <c r="H208" s="80">
        <f t="shared" si="189"/>
        <v>155356.99</v>
      </c>
      <c r="I208" s="80"/>
      <c r="J208" s="80">
        <f t="shared" si="189"/>
        <v>86789.9</v>
      </c>
      <c r="K208" s="339">
        <f t="shared" si="209"/>
        <v>0</v>
      </c>
      <c r="L208" s="339">
        <f t="shared" si="210"/>
        <v>86789.9</v>
      </c>
      <c r="M208" s="340">
        <f t="shared" si="211"/>
        <v>0.55864818184234899</v>
      </c>
      <c r="N208" s="340">
        <f t="shared" si="212"/>
        <v>0.55864818184234899</v>
      </c>
      <c r="O208" s="42">
        <f t="shared" si="190"/>
        <v>0</v>
      </c>
      <c r="P208" s="80">
        <f t="shared" si="190"/>
        <v>0</v>
      </c>
      <c r="Q208" s="80"/>
      <c r="R208" s="80">
        <f t="shared" si="190"/>
        <v>0</v>
      </c>
      <c r="S208" s="213">
        <f t="shared" si="213"/>
        <v>0</v>
      </c>
      <c r="T208" s="339">
        <f t="shared" si="214"/>
        <v>0</v>
      </c>
      <c r="U208" s="340" t="str">
        <f t="shared" si="215"/>
        <v/>
      </c>
      <c r="V208" s="340" t="str">
        <f t="shared" si="216"/>
        <v/>
      </c>
      <c r="W208" s="42">
        <f t="shared" si="191"/>
        <v>2</v>
      </c>
      <c r="X208" s="80">
        <f t="shared" si="191"/>
        <v>167436.43</v>
      </c>
      <c r="Y208" s="80"/>
      <c r="Z208" s="80">
        <f t="shared" si="191"/>
        <v>36790.15</v>
      </c>
      <c r="AA208" s="213">
        <f t="shared" si="217"/>
        <v>0</v>
      </c>
      <c r="AB208" s="339">
        <f t="shared" si="218"/>
        <v>36790.15</v>
      </c>
      <c r="AC208" s="340">
        <f t="shared" si="219"/>
        <v>0.21972607753282844</v>
      </c>
      <c r="AD208" s="340">
        <f t="shared" si="220"/>
        <v>0.21972607753282844</v>
      </c>
      <c r="AE208" s="42">
        <f t="shared" si="192"/>
        <v>0</v>
      </c>
      <c r="AF208" s="80">
        <f t="shared" si="192"/>
        <v>0</v>
      </c>
      <c r="AG208" s="80"/>
      <c r="AH208" s="80">
        <f t="shared" si="192"/>
        <v>0</v>
      </c>
      <c r="AI208" s="213">
        <f t="shared" si="221"/>
        <v>0</v>
      </c>
      <c r="AJ208" s="339">
        <f t="shared" si="222"/>
        <v>0</v>
      </c>
      <c r="AK208" s="340" t="str">
        <f t="shared" si="223"/>
        <v/>
      </c>
      <c r="AL208" s="340" t="str">
        <f t="shared" si="224"/>
        <v/>
      </c>
      <c r="AN208" s="213"/>
      <c r="AO208" s="348"/>
      <c r="AP208" s="60">
        <f t="shared" ref="AP208:AP234" si="228">SUM(AN208:AO208)</f>
        <v>0</v>
      </c>
      <c r="AQ208" s="213"/>
      <c r="AR208" s="348"/>
      <c r="AS208" s="60">
        <f t="shared" si="225"/>
        <v>0</v>
      </c>
      <c r="AT208" s="213"/>
      <c r="AU208" s="60">
        <f>VLOOKUP($A208,'Cost SettleCY14'!$A$23:$E$253,5,FALSE)</f>
        <v>0</v>
      </c>
      <c r="AV208" s="60">
        <f t="shared" si="226"/>
        <v>0</v>
      </c>
      <c r="AW208" s="213"/>
      <c r="AX208" s="60">
        <f>VLOOKUP($A208,'Cost SettleCY15'!$A$23:$E$253,5,FALSE)</f>
        <v>0</v>
      </c>
      <c r="AY208" s="60">
        <f t="shared" si="227"/>
        <v>0</v>
      </c>
    </row>
    <row r="209" spans="1:51" x14ac:dyDescent="0.25">
      <c r="A209" s="76">
        <v>70253</v>
      </c>
      <c r="B209" s="76" t="s">
        <v>248</v>
      </c>
      <c r="C209" s="76"/>
      <c r="D209" s="76"/>
      <c r="E209" s="77" t="s">
        <v>438</v>
      </c>
      <c r="F209" s="83" t="s">
        <v>59</v>
      </c>
      <c r="G209" s="42">
        <f t="shared" ref="G209:J228" si="229">SUMIF($A$308:$A$888,$A209,G$308:G$888)</f>
        <v>743</v>
      </c>
      <c r="H209" s="80">
        <f t="shared" si="229"/>
        <v>307420.09999999998</v>
      </c>
      <c r="I209" s="80"/>
      <c r="J209" s="80">
        <f t="shared" si="229"/>
        <v>147361.31</v>
      </c>
      <c r="K209" s="339">
        <f t="shared" si="209"/>
        <v>0</v>
      </c>
      <c r="L209" s="339">
        <f t="shared" si="210"/>
        <v>147361.31</v>
      </c>
      <c r="M209" s="340">
        <f t="shared" si="211"/>
        <v>0.47934832497940116</v>
      </c>
      <c r="N209" s="340">
        <f t="shared" si="212"/>
        <v>0.47934832497940116</v>
      </c>
      <c r="O209" s="42">
        <f t="shared" ref="O209:R228" si="230">SUMIF($A$308:$A$888,$A209,O$308:O$888)</f>
        <v>633</v>
      </c>
      <c r="P209" s="80">
        <f t="shared" si="230"/>
        <v>324473.66000000003</v>
      </c>
      <c r="Q209" s="80"/>
      <c r="R209" s="80">
        <f t="shared" si="230"/>
        <v>178246.29</v>
      </c>
      <c r="S209" s="213">
        <f t="shared" si="213"/>
        <v>0</v>
      </c>
      <c r="T209" s="339">
        <f t="shared" si="214"/>
        <v>178246.29</v>
      </c>
      <c r="U209" s="340">
        <f t="shared" si="215"/>
        <v>0.54933978308131393</v>
      </c>
      <c r="V209" s="340">
        <f t="shared" si="216"/>
        <v>0.54933978308131393</v>
      </c>
      <c r="W209" s="42">
        <f t="shared" ref="W209:Z228" si="231">SUMIF($A$308:$A$888,$A209,W$308:W$888)</f>
        <v>744</v>
      </c>
      <c r="X209" s="80">
        <f t="shared" si="231"/>
        <v>481588.04000000004</v>
      </c>
      <c r="Y209" s="80"/>
      <c r="Z209" s="80">
        <f t="shared" si="231"/>
        <v>208912.83000000002</v>
      </c>
      <c r="AA209" s="213">
        <f t="shared" si="217"/>
        <v>-1269</v>
      </c>
      <c r="AB209" s="339">
        <f t="shared" si="218"/>
        <v>207643.83000000002</v>
      </c>
      <c r="AC209" s="340">
        <f t="shared" si="219"/>
        <v>0.4337998717742243</v>
      </c>
      <c r="AD209" s="340">
        <f t="shared" si="220"/>
        <v>0.43116483955872326</v>
      </c>
      <c r="AE209" s="42">
        <f t="shared" ref="AE209:AH228" si="232">SUMIF($A$308:$A$888,$A209,AE$308:AE$888)</f>
        <v>232</v>
      </c>
      <c r="AF209" s="80">
        <f t="shared" si="232"/>
        <v>163235.03999999998</v>
      </c>
      <c r="AG209" s="80"/>
      <c r="AH209" s="80">
        <f t="shared" si="232"/>
        <v>153690.5</v>
      </c>
      <c r="AI209" s="213">
        <f t="shared" si="221"/>
        <v>1828</v>
      </c>
      <c r="AJ209" s="339">
        <f t="shared" si="222"/>
        <v>155518.5</v>
      </c>
      <c r="AK209" s="340">
        <f t="shared" si="223"/>
        <v>0.94152885311879131</v>
      </c>
      <c r="AL209" s="340">
        <f t="shared" si="224"/>
        <v>0.95272742911080865</v>
      </c>
      <c r="AN209" s="213"/>
      <c r="AO209" s="348"/>
      <c r="AP209" s="60">
        <f t="shared" si="228"/>
        <v>0</v>
      </c>
      <c r="AQ209" s="213"/>
      <c r="AR209" s="348"/>
      <c r="AS209" s="60">
        <f t="shared" si="225"/>
        <v>0</v>
      </c>
      <c r="AT209" s="213"/>
      <c r="AU209" s="60">
        <f>VLOOKUP($A209,'Cost SettleCY14'!$A$23:$E$253,5,FALSE)</f>
        <v>-1269</v>
      </c>
      <c r="AV209" s="60">
        <f t="shared" si="226"/>
        <v>-1269</v>
      </c>
      <c r="AW209" s="213"/>
      <c r="AX209" s="60">
        <f>VLOOKUP($A209,'Cost SettleCY15'!$A$23:$E$253,5,FALSE)</f>
        <v>1828</v>
      </c>
      <c r="AY209" s="60">
        <f t="shared" si="227"/>
        <v>1828</v>
      </c>
    </row>
    <row r="210" spans="1:51" x14ac:dyDescent="0.25">
      <c r="A210" s="78">
        <v>70201</v>
      </c>
      <c r="B210" s="76" t="s">
        <v>249</v>
      </c>
      <c r="C210" s="76"/>
      <c r="D210" s="76"/>
      <c r="E210" s="77" t="s">
        <v>438</v>
      </c>
      <c r="F210" s="83" t="s">
        <v>59</v>
      </c>
      <c r="G210" s="42">
        <f t="shared" si="229"/>
        <v>4</v>
      </c>
      <c r="H210" s="80">
        <f t="shared" si="229"/>
        <v>98581.37</v>
      </c>
      <c r="I210" s="80"/>
      <c r="J210" s="80">
        <f t="shared" si="229"/>
        <v>62851.18</v>
      </c>
      <c r="K210" s="339">
        <f t="shared" si="209"/>
        <v>0</v>
      </c>
      <c r="L210" s="339">
        <f t="shared" si="210"/>
        <v>62851.18</v>
      </c>
      <c r="M210" s="340">
        <f t="shared" si="211"/>
        <v>0.63755636587318687</v>
      </c>
      <c r="N210" s="340">
        <f t="shared" si="212"/>
        <v>0.63755636587318687</v>
      </c>
      <c r="O210" s="42">
        <f t="shared" si="230"/>
        <v>1</v>
      </c>
      <c r="P210" s="80">
        <f t="shared" si="230"/>
        <v>40244.400000000001</v>
      </c>
      <c r="Q210" s="80"/>
      <c r="R210" s="80">
        <f t="shared" si="230"/>
        <v>0</v>
      </c>
      <c r="S210" s="213">
        <f t="shared" si="213"/>
        <v>0</v>
      </c>
      <c r="T210" s="339">
        <f t="shared" si="214"/>
        <v>0</v>
      </c>
      <c r="U210" s="340">
        <f t="shared" si="215"/>
        <v>0</v>
      </c>
      <c r="V210" s="340">
        <f t="shared" si="216"/>
        <v>0</v>
      </c>
      <c r="W210" s="42">
        <f t="shared" si="231"/>
        <v>1</v>
      </c>
      <c r="X210" s="80">
        <f t="shared" si="231"/>
        <v>32379.83</v>
      </c>
      <c r="Y210" s="80"/>
      <c r="Z210" s="80">
        <f t="shared" si="231"/>
        <v>14802.21</v>
      </c>
      <c r="AA210" s="213">
        <f t="shared" si="217"/>
        <v>0</v>
      </c>
      <c r="AB210" s="339">
        <f t="shared" si="218"/>
        <v>14802.21</v>
      </c>
      <c r="AC210" s="340">
        <f t="shared" si="219"/>
        <v>0.45714291890970393</v>
      </c>
      <c r="AD210" s="340">
        <f t="shared" si="220"/>
        <v>0.45714291890970393</v>
      </c>
      <c r="AE210" s="42">
        <f t="shared" si="232"/>
        <v>19</v>
      </c>
      <c r="AF210" s="80">
        <f t="shared" si="232"/>
        <v>537021.74</v>
      </c>
      <c r="AG210" s="80"/>
      <c r="AH210" s="80">
        <f t="shared" si="232"/>
        <v>306332.06</v>
      </c>
      <c r="AI210" s="213">
        <f t="shared" si="221"/>
        <v>0</v>
      </c>
      <c r="AJ210" s="339">
        <f t="shared" si="222"/>
        <v>306332.06</v>
      </c>
      <c r="AK210" s="340">
        <f t="shared" si="223"/>
        <v>0.57042767020940344</v>
      </c>
      <c r="AL210" s="340">
        <f t="shared" si="224"/>
        <v>0.57042767020940344</v>
      </c>
      <c r="AN210" s="213"/>
      <c r="AO210" s="348"/>
      <c r="AP210" s="60">
        <f t="shared" si="228"/>
        <v>0</v>
      </c>
      <c r="AQ210" s="213"/>
      <c r="AR210" s="348"/>
      <c r="AS210" s="60">
        <f t="shared" si="225"/>
        <v>0</v>
      </c>
      <c r="AT210" s="213"/>
      <c r="AU210" s="60">
        <f>VLOOKUP($A210,'Cost SettleCY14'!$A$23:$E$253,5,FALSE)</f>
        <v>0</v>
      </c>
      <c r="AV210" s="60">
        <f t="shared" si="226"/>
        <v>0</v>
      </c>
      <c r="AW210" s="213"/>
      <c r="AX210" s="60">
        <f>VLOOKUP($A210,'Cost SettleCY15'!$A$23:$E$253,5,FALSE)</f>
        <v>0</v>
      </c>
      <c r="AY210" s="60">
        <f t="shared" si="227"/>
        <v>0</v>
      </c>
    </row>
    <row r="211" spans="1:51" x14ac:dyDescent="0.25">
      <c r="A211" s="76">
        <v>70337</v>
      </c>
      <c r="B211" s="76" t="s">
        <v>250</v>
      </c>
      <c r="C211" s="76"/>
      <c r="D211" s="76"/>
      <c r="E211" s="77" t="s">
        <v>438</v>
      </c>
      <c r="F211" s="83" t="s">
        <v>59</v>
      </c>
      <c r="G211" s="42">
        <f t="shared" si="229"/>
        <v>0</v>
      </c>
      <c r="H211" s="80">
        <f t="shared" si="229"/>
        <v>0</v>
      </c>
      <c r="I211" s="80"/>
      <c r="J211" s="80">
        <f t="shared" si="229"/>
        <v>0</v>
      </c>
      <c r="K211" s="339">
        <f t="shared" si="209"/>
        <v>0</v>
      </c>
      <c r="L211" s="339">
        <f t="shared" si="210"/>
        <v>0</v>
      </c>
      <c r="M211" s="340" t="str">
        <f t="shared" si="211"/>
        <v/>
      </c>
      <c r="N211" s="340" t="str">
        <f t="shared" si="212"/>
        <v/>
      </c>
      <c r="O211" s="42">
        <f t="shared" si="230"/>
        <v>7</v>
      </c>
      <c r="P211" s="80">
        <f t="shared" si="230"/>
        <v>91537.02</v>
      </c>
      <c r="Q211" s="80"/>
      <c r="R211" s="80">
        <f t="shared" si="230"/>
        <v>47358.54</v>
      </c>
      <c r="S211" s="213">
        <f t="shared" si="213"/>
        <v>0</v>
      </c>
      <c r="T211" s="339">
        <f t="shared" si="214"/>
        <v>47358.54</v>
      </c>
      <c r="U211" s="340">
        <f t="shared" si="215"/>
        <v>0.51737034917675928</v>
      </c>
      <c r="V211" s="340">
        <f t="shared" si="216"/>
        <v>0.51737034917675928</v>
      </c>
      <c r="W211" s="42">
        <f t="shared" si="231"/>
        <v>3</v>
      </c>
      <c r="X211" s="80">
        <f t="shared" si="231"/>
        <v>22284.18</v>
      </c>
      <c r="Y211" s="80"/>
      <c r="Z211" s="80">
        <f t="shared" si="231"/>
        <v>10416.370000000001</v>
      </c>
      <c r="AA211" s="213">
        <f t="shared" si="217"/>
        <v>0</v>
      </c>
      <c r="AB211" s="339">
        <f t="shared" si="218"/>
        <v>10416.370000000001</v>
      </c>
      <c r="AC211" s="340">
        <f t="shared" si="219"/>
        <v>0.46743339894041425</v>
      </c>
      <c r="AD211" s="340">
        <f t="shared" si="220"/>
        <v>0.46743339894041425</v>
      </c>
      <c r="AE211" s="42">
        <f t="shared" si="232"/>
        <v>6</v>
      </c>
      <c r="AF211" s="80">
        <f t="shared" si="232"/>
        <v>51697.7</v>
      </c>
      <c r="AG211" s="80"/>
      <c r="AH211" s="80">
        <f t="shared" si="232"/>
        <v>24122.12</v>
      </c>
      <c r="AI211" s="213">
        <f t="shared" si="221"/>
        <v>0</v>
      </c>
      <c r="AJ211" s="339">
        <f t="shared" si="222"/>
        <v>24122.12</v>
      </c>
      <c r="AK211" s="340">
        <f t="shared" si="223"/>
        <v>0.46659948121483164</v>
      </c>
      <c r="AL211" s="340">
        <f t="shared" si="224"/>
        <v>0.46659948121483164</v>
      </c>
      <c r="AN211" s="213"/>
      <c r="AO211" s="348"/>
      <c r="AP211" s="60">
        <f t="shared" si="228"/>
        <v>0</v>
      </c>
      <c r="AQ211" s="213"/>
      <c r="AR211" s="348"/>
      <c r="AS211" s="60">
        <f t="shared" si="225"/>
        <v>0</v>
      </c>
      <c r="AT211" s="213"/>
      <c r="AU211" s="60">
        <f>VLOOKUP($A211,'Cost SettleCY14'!$A$23:$E$253,5,FALSE)</f>
        <v>0</v>
      </c>
      <c r="AV211" s="60">
        <f t="shared" si="226"/>
        <v>0</v>
      </c>
      <c r="AW211" s="213"/>
      <c r="AX211" s="60">
        <f>VLOOKUP($A211,'Cost SettleCY15'!$A$23:$E$253,5,FALSE)</f>
        <v>0</v>
      </c>
      <c r="AY211" s="60">
        <f t="shared" si="227"/>
        <v>0</v>
      </c>
    </row>
    <row r="212" spans="1:51" x14ac:dyDescent="0.25">
      <c r="A212" s="76">
        <v>76075</v>
      </c>
      <c r="B212" s="76" t="s">
        <v>251</v>
      </c>
      <c r="C212" s="76"/>
      <c r="D212" s="76"/>
      <c r="E212" s="77" t="s">
        <v>438</v>
      </c>
      <c r="F212" s="83" t="s">
        <v>59</v>
      </c>
      <c r="G212" s="42">
        <f t="shared" si="229"/>
        <v>15</v>
      </c>
      <c r="H212" s="80">
        <f t="shared" si="229"/>
        <v>206175.5</v>
      </c>
      <c r="I212" s="80"/>
      <c r="J212" s="80">
        <f t="shared" si="229"/>
        <v>292700.71999999997</v>
      </c>
      <c r="K212" s="339">
        <f t="shared" si="209"/>
        <v>0</v>
      </c>
      <c r="L212" s="339">
        <f t="shared" si="210"/>
        <v>292700.71999999997</v>
      </c>
      <c r="M212" s="340">
        <f t="shared" si="211"/>
        <v>1.4196678072806903</v>
      </c>
      <c r="N212" s="340">
        <f t="shared" si="212"/>
        <v>1.4196678072806903</v>
      </c>
      <c r="O212" s="42">
        <f t="shared" si="230"/>
        <v>26</v>
      </c>
      <c r="P212" s="80">
        <f t="shared" si="230"/>
        <v>665049.03</v>
      </c>
      <c r="Q212" s="80"/>
      <c r="R212" s="80">
        <f t="shared" si="230"/>
        <v>424139.09</v>
      </c>
      <c r="S212" s="213">
        <f t="shared" si="213"/>
        <v>0</v>
      </c>
      <c r="T212" s="339">
        <f t="shared" si="214"/>
        <v>424139.09</v>
      </c>
      <c r="U212" s="340">
        <f t="shared" si="215"/>
        <v>0.63775612152986672</v>
      </c>
      <c r="V212" s="340">
        <f t="shared" si="216"/>
        <v>0.63775612152986672</v>
      </c>
      <c r="W212" s="42">
        <f t="shared" si="231"/>
        <v>25</v>
      </c>
      <c r="X212" s="80">
        <f t="shared" si="231"/>
        <v>546762.75</v>
      </c>
      <c r="Y212" s="80"/>
      <c r="Z212" s="80">
        <f t="shared" si="231"/>
        <v>187905.87</v>
      </c>
      <c r="AA212" s="213">
        <f t="shared" si="217"/>
        <v>0</v>
      </c>
      <c r="AB212" s="339">
        <f t="shared" si="218"/>
        <v>187905.87</v>
      </c>
      <c r="AC212" s="340">
        <f t="shared" si="219"/>
        <v>0.34366984583349908</v>
      </c>
      <c r="AD212" s="340">
        <f t="shared" si="220"/>
        <v>0.34366984583349908</v>
      </c>
      <c r="AE212" s="42">
        <f t="shared" si="232"/>
        <v>29</v>
      </c>
      <c r="AF212" s="80">
        <f t="shared" si="232"/>
        <v>1378521.82</v>
      </c>
      <c r="AG212" s="80"/>
      <c r="AH212" s="80">
        <f t="shared" si="232"/>
        <v>977917.91</v>
      </c>
      <c r="AI212" s="213">
        <f t="shared" si="221"/>
        <v>0</v>
      </c>
      <c r="AJ212" s="339">
        <f t="shared" si="222"/>
        <v>977917.91</v>
      </c>
      <c r="AK212" s="340">
        <f t="shared" si="223"/>
        <v>0.70939603262863116</v>
      </c>
      <c r="AL212" s="340">
        <f t="shared" si="224"/>
        <v>0.70939603262863116</v>
      </c>
      <c r="AN212" s="213"/>
      <c r="AO212" s="348"/>
      <c r="AP212" s="60">
        <f t="shared" si="228"/>
        <v>0</v>
      </c>
      <c r="AQ212" s="213"/>
      <c r="AR212" s="348"/>
      <c r="AS212" s="60">
        <f t="shared" si="225"/>
        <v>0</v>
      </c>
      <c r="AT212" s="213"/>
      <c r="AU212" s="60">
        <f>VLOOKUP($A212,'Cost SettleCY14'!$A$23:$E$253,5,FALSE)</f>
        <v>0</v>
      </c>
      <c r="AV212" s="60">
        <f t="shared" si="226"/>
        <v>0</v>
      </c>
      <c r="AW212" s="213"/>
      <c r="AX212" s="60">
        <f>VLOOKUP($A212,'Cost SettleCY15'!$A$23:$E$253,5,FALSE)</f>
        <v>0</v>
      </c>
      <c r="AY212" s="60">
        <f t="shared" si="227"/>
        <v>0</v>
      </c>
    </row>
    <row r="213" spans="1:51" x14ac:dyDescent="0.25">
      <c r="A213" s="78">
        <v>76232</v>
      </c>
      <c r="B213" s="78" t="s">
        <v>252</v>
      </c>
      <c r="C213" s="78"/>
      <c r="D213" s="78"/>
      <c r="E213" s="77" t="s">
        <v>438</v>
      </c>
      <c r="F213" s="83" t="s">
        <v>59</v>
      </c>
      <c r="G213" s="42">
        <f t="shared" si="229"/>
        <v>4</v>
      </c>
      <c r="H213" s="80">
        <f t="shared" si="229"/>
        <v>99830.69</v>
      </c>
      <c r="I213" s="80"/>
      <c r="J213" s="80">
        <f t="shared" si="229"/>
        <v>51969.09</v>
      </c>
      <c r="K213" s="339">
        <f t="shared" si="209"/>
        <v>0</v>
      </c>
      <c r="L213" s="339">
        <f t="shared" si="210"/>
        <v>51969.09</v>
      </c>
      <c r="M213" s="340">
        <f t="shared" si="211"/>
        <v>0.52057228092884056</v>
      </c>
      <c r="N213" s="340">
        <f t="shared" si="212"/>
        <v>0.52057228092884056</v>
      </c>
      <c r="O213" s="42">
        <f t="shared" si="230"/>
        <v>2</v>
      </c>
      <c r="P213" s="80">
        <f t="shared" si="230"/>
        <v>44703.85</v>
      </c>
      <c r="Q213" s="80"/>
      <c r="R213" s="80">
        <f t="shared" si="230"/>
        <v>20565.07</v>
      </c>
      <c r="S213" s="213">
        <f t="shared" si="213"/>
        <v>0</v>
      </c>
      <c r="T213" s="339">
        <f t="shared" si="214"/>
        <v>20565.07</v>
      </c>
      <c r="U213" s="340">
        <f t="shared" si="215"/>
        <v>0.46002905789993481</v>
      </c>
      <c r="V213" s="340">
        <f t="shared" si="216"/>
        <v>0.46002905789993481</v>
      </c>
      <c r="W213" s="42">
        <f t="shared" si="231"/>
        <v>8</v>
      </c>
      <c r="X213" s="80">
        <f t="shared" si="231"/>
        <v>92126.64</v>
      </c>
      <c r="Y213" s="80"/>
      <c r="Z213" s="80">
        <f t="shared" si="231"/>
        <v>66390.92</v>
      </c>
      <c r="AA213" s="213">
        <f t="shared" si="217"/>
        <v>0</v>
      </c>
      <c r="AB213" s="339">
        <f t="shared" si="218"/>
        <v>66390.92</v>
      </c>
      <c r="AC213" s="340">
        <f t="shared" si="219"/>
        <v>0.72064844652968996</v>
      </c>
      <c r="AD213" s="340">
        <f t="shared" si="220"/>
        <v>0.72064844652968996</v>
      </c>
      <c r="AE213" s="42">
        <f t="shared" si="232"/>
        <v>7</v>
      </c>
      <c r="AF213" s="80">
        <f t="shared" si="232"/>
        <v>250783.34</v>
      </c>
      <c r="AG213" s="80"/>
      <c r="AH213" s="80">
        <f t="shared" si="232"/>
        <v>140908.81</v>
      </c>
      <c r="AI213" s="213">
        <f t="shared" si="221"/>
        <v>0</v>
      </c>
      <c r="AJ213" s="339">
        <f t="shared" si="222"/>
        <v>140908.81</v>
      </c>
      <c r="AK213" s="340">
        <f t="shared" si="223"/>
        <v>0.56187468433907928</v>
      </c>
      <c r="AL213" s="340">
        <f t="shared" si="224"/>
        <v>0.56187468433907928</v>
      </c>
      <c r="AN213" s="213"/>
      <c r="AO213" s="348"/>
      <c r="AP213" s="60">
        <f t="shared" si="228"/>
        <v>0</v>
      </c>
      <c r="AQ213" s="213"/>
      <c r="AR213" s="348"/>
      <c r="AS213" s="60">
        <f t="shared" si="225"/>
        <v>0</v>
      </c>
      <c r="AT213" s="213"/>
      <c r="AU213" s="60">
        <f>VLOOKUP($A213,'Cost SettleCY14'!$A$23:$E$253,5,FALSE)</f>
        <v>0</v>
      </c>
      <c r="AV213" s="60">
        <f t="shared" si="226"/>
        <v>0</v>
      </c>
      <c r="AW213" s="213"/>
      <c r="AX213" s="60">
        <f>VLOOKUP($A213,'Cost SettleCY15'!$A$23:$E$253,5,FALSE)</f>
        <v>0</v>
      </c>
      <c r="AY213" s="60">
        <f t="shared" si="227"/>
        <v>0</v>
      </c>
    </row>
    <row r="214" spans="1:51" x14ac:dyDescent="0.25">
      <c r="A214" s="78">
        <v>76104</v>
      </c>
      <c r="B214" s="76" t="s">
        <v>253</v>
      </c>
      <c r="C214" s="76"/>
      <c r="D214" s="76"/>
      <c r="E214" s="77" t="s">
        <v>438</v>
      </c>
      <c r="F214" s="83" t="s">
        <v>59</v>
      </c>
      <c r="G214" s="42">
        <f t="shared" si="229"/>
        <v>2</v>
      </c>
      <c r="H214" s="80">
        <f t="shared" si="229"/>
        <v>79735.61</v>
      </c>
      <c r="I214" s="80"/>
      <c r="J214" s="80">
        <f t="shared" si="229"/>
        <v>21851.9</v>
      </c>
      <c r="K214" s="339">
        <f t="shared" si="209"/>
        <v>0</v>
      </c>
      <c r="L214" s="339">
        <f t="shared" si="210"/>
        <v>21851.9</v>
      </c>
      <c r="M214" s="340">
        <f t="shared" si="211"/>
        <v>0.27405446575250381</v>
      </c>
      <c r="N214" s="340">
        <f t="shared" si="212"/>
        <v>0.27405446575250381</v>
      </c>
      <c r="O214" s="42">
        <f t="shared" si="230"/>
        <v>1</v>
      </c>
      <c r="P214" s="80">
        <f t="shared" si="230"/>
        <v>38816.559999999998</v>
      </c>
      <c r="Q214" s="80"/>
      <c r="R214" s="80">
        <f t="shared" si="230"/>
        <v>0</v>
      </c>
      <c r="S214" s="213">
        <f t="shared" si="213"/>
        <v>0</v>
      </c>
      <c r="T214" s="339">
        <f t="shared" si="214"/>
        <v>0</v>
      </c>
      <c r="U214" s="340">
        <f t="shared" si="215"/>
        <v>0</v>
      </c>
      <c r="V214" s="340">
        <f t="shared" si="216"/>
        <v>0</v>
      </c>
      <c r="W214" s="42">
        <f t="shared" si="231"/>
        <v>0</v>
      </c>
      <c r="X214" s="80">
        <f t="shared" si="231"/>
        <v>0</v>
      </c>
      <c r="Y214" s="80"/>
      <c r="Z214" s="80">
        <f t="shared" si="231"/>
        <v>0</v>
      </c>
      <c r="AA214" s="213">
        <f t="shared" si="217"/>
        <v>0</v>
      </c>
      <c r="AB214" s="339">
        <f t="shared" si="218"/>
        <v>0</v>
      </c>
      <c r="AC214" s="340" t="str">
        <f t="shared" si="219"/>
        <v/>
      </c>
      <c r="AD214" s="340" t="str">
        <f t="shared" si="220"/>
        <v/>
      </c>
      <c r="AE214" s="42">
        <f t="shared" si="232"/>
        <v>2</v>
      </c>
      <c r="AF214" s="80">
        <f t="shared" si="232"/>
        <v>17165.57</v>
      </c>
      <c r="AG214" s="80"/>
      <c r="AH214" s="80">
        <f t="shared" si="232"/>
        <v>8939.5499999999993</v>
      </c>
      <c r="AI214" s="213">
        <f t="shared" si="221"/>
        <v>0</v>
      </c>
      <c r="AJ214" s="339">
        <f t="shared" si="222"/>
        <v>8939.5499999999993</v>
      </c>
      <c r="AK214" s="340">
        <f t="shared" si="223"/>
        <v>0.5207837549233727</v>
      </c>
      <c r="AL214" s="340">
        <f t="shared" si="224"/>
        <v>0.5207837549233727</v>
      </c>
      <c r="AN214" s="213"/>
      <c r="AO214" s="348"/>
      <c r="AP214" s="60">
        <f t="shared" si="228"/>
        <v>0</v>
      </c>
      <c r="AQ214" s="213"/>
      <c r="AR214" s="348"/>
      <c r="AS214" s="60">
        <f t="shared" si="225"/>
        <v>0</v>
      </c>
      <c r="AT214" s="213"/>
      <c r="AU214" s="60">
        <f>VLOOKUP($A214,'Cost SettleCY14'!$A$23:$E$253,5,FALSE)</f>
        <v>0</v>
      </c>
      <c r="AV214" s="60">
        <f t="shared" si="226"/>
        <v>0</v>
      </c>
      <c r="AW214" s="213"/>
      <c r="AX214" s="60">
        <f>VLOOKUP($A214,'Cost SettleCY15'!$A$23:$E$253,5,FALSE)</f>
        <v>0</v>
      </c>
      <c r="AY214" s="60">
        <f t="shared" si="227"/>
        <v>0</v>
      </c>
    </row>
    <row r="215" spans="1:51" x14ac:dyDescent="0.25">
      <c r="A215" s="76">
        <v>76315</v>
      </c>
      <c r="B215" s="76" t="s">
        <v>254</v>
      </c>
      <c r="C215" s="76"/>
      <c r="D215" s="76"/>
      <c r="E215" s="77" t="s">
        <v>438</v>
      </c>
      <c r="F215" s="83" t="s">
        <v>59</v>
      </c>
      <c r="G215" s="42">
        <f t="shared" si="229"/>
        <v>31</v>
      </c>
      <c r="H215" s="80">
        <f t="shared" si="229"/>
        <v>210417.75</v>
      </c>
      <c r="I215" s="80"/>
      <c r="J215" s="80">
        <f t="shared" si="229"/>
        <v>112569.01</v>
      </c>
      <c r="K215" s="339">
        <f t="shared" si="209"/>
        <v>0</v>
      </c>
      <c r="L215" s="339">
        <f t="shared" si="210"/>
        <v>112569.01</v>
      </c>
      <c r="M215" s="340">
        <f t="shared" si="211"/>
        <v>0.53497867931769061</v>
      </c>
      <c r="N215" s="340">
        <f t="shared" si="212"/>
        <v>0.53497867931769061</v>
      </c>
      <c r="O215" s="42">
        <f t="shared" si="230"/>
        <v>158</v>
      </c>
      <c r="P215" s="80">
        <f t="shared" si="230"/>
        <v>917630.94</v>
      </c>
      <c r="Q215" s="80"/>
      <c r="R215" s="80">
        <f t="shared" si="230"/>
        <v>474219.32999999996</v>
      </c>
      <c r="S215" s="213">
        <f t="shared" si="213"/>
        <v>0</v>
      </c>
      <c r="T215" s="339">
        <f t="shared" si="214"/>
        <v>474219.32999999996</v>
      </c>
      <c r="U215" s="340">
        <f t="shared" si="215"/>
        <v>0.51678655255455963</v>
      </c>
      <c r="V215" s="340">
        <f t="shared" si="216"/>
        <v>0.51678655255455963</v>
      </c>
      <c r="W215" s="42">
        <f t="shared" si="231"/>
        <v>39</v>
      </c>
      <c r="X215" s="80">
        <f t="shared" si="231"/>
        <v>279219.14</v>
      </c>
      <c r="Y215" s="80"/>
      <c r="Z215" s="80">
        <f t="shared" si="231"/>
        <v>179921.66999999998</v>
      </c>
      <c r="AA215" s="213">
        <f t="shared" si="217"/>
        <v>73</v>
      </c>
      <c r="AB215" s="339">
        <f t="shared" si="218"/>
        <v>179994.66999999998</v>
      </c>
      <c r="AC215" s="340">
        <f t="shared" si="219"/>
        <v>0.64437441502040294</v>
      </c>
      <c r="AD215" s="340">
        <f t="shared" si="220"/>
        <v>0.64463585841572313</v>
      </c>
      <c r="AE215" s="42">
        <f t="shared" si="232"/>
        <v>206</v>
      </c>
      <c r="AF215" s="80">
        <f t="shared" si="232"/>
        <v>254644.35</v>
      </c>
      <c r="AG215" s="80"/>
      <c r="AH215" s="80">
        <f t="shared" si="232"/>
        <v>111350.62</v>
      </c>
      <c r="AI215" s="213">
        <f t="shared" si="221"/>
        <v>-271</v>
      </c>
      <c r="AJ215" s="339">
        <f t="shared" si="222"/>
        <v>111079.62</v>
      </c>
      <c r="AK215" s="340">
        <f t="shared" si="223"/>
        <v>0.43727897359591916</v>
      </c>
      <c r="AL215" s="340">
        <f t="shared" si="224"/>
        <v>0.43621474421089645</v>
      </c>
      <c r="AN215" s="213"/>
      <c r="AO215" s="348"/>
      <c r="AP215" s="60">
        <f t="shared" si="228"/>
        <v>0</v>
      </c>
      <c r="AQ215" s="213"/>
      <c r="AR215" s="348"/>
      <c r="AS215" s="60">
        <f t="shared" si="225"/>
        <v>0</v>
      </c>
      <c r="AT215" s="213"/>
      <c r="AU215" s="60">
        <f>VLOOKUP($A215,'Cost SettleCY14'!$A$23:$E$253,5,FALSE)</f>
        <v>73</v>
      </c>
      <c r="AV215" s="60">
        <f t="shared" si="226"/>
        <v>73</v>
      </c>
      <c r="AW215" s="213"/>
      <c r="AX215" s="60">
        <f>VLOOKUP($A215,'Cost SettleCY15'!$A$23:$E$253,5,FALSE)</f>
        <v>-271</v>
      </c>
      <c r="AY215" s="60">
        <f t="shared" si="227"/>
        <v>-271</v>
      </c>
    </row>
    <row r="216" spans="1:51" x14ac:dyDescent="0.25">
      <c r="A216" s="76">
        <v>76458</v>
      </c>
      <c r="B216" s="76" t="s">
        <v>255</v>
      </c>
      <c r="C216" s="76"/>
      <c r="D216" s="76"/>
      <c r="E216" s="77" t="s">
        <v>438</v>
      </c>
      <c r="F216" s="83" t="s">
        <v>59</v>
      </c>
      <c r="G216" s="42">
        <f t="shared" si="229"/>
        <v>23</v>
      </c>
      <c r="H216" s="80">
        <f t="shared" si="229"/>
        <v>226924.41</v>
      </c>
      <c r="I216" s="80"/>
      <c r="J216" s="80">
        <f t="shared" si="229"/>
        <v>78667.88</v>
      </c>
      <c r="K216" s="339">
        <f t="shared" si="209"/>
        <v>0</v>
      </c>
      <c r="L216" s="339">
        <f t="shared" si="210"/>
        <v>78667.88</v>
      </c>
      <c r="M216" s="340">
        <f t="shared" si="211"/>
        <v>0.34666997702010111</v>
      </c>
      <c r="N216" s="340">
        <f t="shared" si="212"/>
        <v>0.34666997702010111</v>
      </c>
      <c r="O216" s="42">
        <f t="shared" si="230"/>
        <v>25</v>
      </c>
      <c r="P216" s="80">
        <f t="shared" si="230"/>
        <v>929163.62</v>
      </c>
      <c r="Q216" s="80"/>
      <c r="R216" s="80">
        <f t="shared" si="230"/>
        <v>508785.02</v>
      </c>
      <c r="S216" s="213">
        <f t="shared" si="213"/>
        <v>0</v>
      </c>
      <c r="T216" s="339">
        <f t="shared" si="214"/>
        <v>508785.02</v>
      </c>
      <c r="U216" s="340">
        <f t="shared" si="215"/>
        <v>0.54757311742360293</v>
      </c>
      <c r="V216" s="340">
        <f t="shared" si="216"/>
        <v>0.54757311742360293</v>
      </c>
      <c r="W216" s="42">
        <f t="shared" si="231"/>
        <v>10</v>
      </c>
      <c r="X216" s="80">
        <f t="shared" si="231"/>
        <v>275323.46999999997</v>
      </c>
      <c r="Y216" s="80"/>
      <c r="Z216" s="80">
        <f t="shared" si="231"/>
        <v>158054.71</v>
      </c>
      <c r="AA216" s="213">
        <f t="shared" si="217"/>
        <v>0</v>
      </c>
      <c r="AB216" s="339">
        <f t="shared" si="218"/>
        <v>158054.71</v>
      </c>
      <c r="AC216" s="340">
        <f t="shared" si="219"/>
        <v>0.57406914855460744</v>
      </c>
      <c r="AD216" s="340">
        <f t="shared" si="220"/>
        <v>0.57406914855460744</v>
      </c>
      <c r="AE216" s="42">
        <f t="shared" si="232"/>
        <v>10</v>
      </c>
      <c r="AF216" s="80">
        <f t="shared" si="232"/>
        <v>374120.26</v>
      </c>
      <c r="AG216" s="80"/>
      <c r="AH216" s="80">
        <f t="shared" si="232"/>
        <v>179231.57</v>
      </c>
      <c r="AI216" s="213">
        <f t="shared" si="221"/>
        <v>0</v>
      </c>
      <c r="AJ216" s="339">
        <f t="shared" si="222"/>
        <v>179231.57</v>
      </c>
      <c r="AK216" s="340">
        <f t="shared" si="223"/>
        <v>0.4790747499213221</v>
      </c>
      <c r="AL216" s="340">
        <f t="shared" si="224"/>
        <v>0.4790747499213221</v>
      </c>
      <c r="AN216" s="213"/>
      <c r="AO216" s="348"/>
      <c r="AP216" s="60">
        <f t="shared" si="228"/>
        <v>0</v>
      </c>
      <c r="AQ216" s="213"/>
      <c r="AR216" s="348"/>
      <c r="AS216" s="60">
        <f t="shared" si="225"/>
        <v>0</v>
      </c>
      <c r="AT216" s="213"/>
      <c r="AU216" s="60">
        <f>VLOOKUP($A216,'Cost SettleCY14'!$A$23:$E$253,5,FALSE)</f>
        <v>0</v>
      </c>
      <c r="AV216" s="60">
        <f t="shared" si="226"/>
        <v>0</v>
      </c>
      <c r="AW216" s="213"/>
      <c r="AX216" s="60">
        <f>VLOOKUP($A216,'Cost SettleCY15'!$A$23:$E$253,5,FALSE)</f>
        <v>0</v>
      </c>
      <c r="AY216" s="60">
        <f t="shared" si="227"/>
        <v>0</v>
      </c>
    </row>
    <row r="217" spans="1:51" x14ac:dyDescent="0.25">
      <c r="A217" s="76">
        <v>70039</v>
      </c>
      <c r="B217" s="76" t="s">
        <v>256</v>
      </c>
      <c r="C217" s="76"/>
      <c r="D217" s="76"/>
      <c r="E217" s="77" t="s">
        <v>438</v>
      </c>
      <c r="F217" s="83" t="s">
        <v>59</v>
      </c>
      <c r="G217" s="42">
        <f t="shared" si="229"/>
        <v>2</v>
      </c>
      <c r="H217" s="80">
        <f t="shared" si="229"/>
        <v>50118.64</v>
      </c>
      <c r="I217" s="80"/>
      <c r="J217" s="80">
        <f t="shared" si="229"/>
        <v>27688.5</v>
      </c>
      <c r="K217" s="339">
        <f t="shared" si="209"/>
        <v>0</v>
      </c>
      <c r="L217" s="339">
        <f t="shared" si="210"/>
        <v>27688.5</v>
      </c>
      <c r="M217" s="340">
        <f t="shared" si="211"/>
        <v>0.55245912498822791</v>
      </c>
      <c r="N217" s="340">
        <f t="shared" si="212"/>
        <v>0.55245912498822791</v>
      </c>
      <c r="O217" s="42">
        <f t="shared" si="230"/>
        <v>3</v>
      </c>
      <c r="P217" s="80">
        <f t="shared" si="230"/>
        <v>39141.730000000003</v>
      </c>
      <c r="Q217" s="80"/>
      <c r="R217" s="80">
        <f t="shared" si="230"/>
        <v>18639.82</v>
      </c>
      <c r="S217" s="213">
        <f t="shared" si="213"/>
        <v>0</v>
      </c>
      <c r="T217" s="339">
        <f t="shared" si="214"/>
        <v>18639.82</v>
      </c>
      <c r="U217" s="340">
        <f t="shared" si="215"/>
        <v>0.47621349388491513</v>
      </c>
      <c r="V217" s="340">
        <f t="shared" si="216"/>
        <v>0.47621349388491513</v>
      </c>
      <c r="W217" s="42">
        <f t="shared" si="231"/>
        <v>5</v>
      </c>
      <c r="X217" s="80">
        <f t="shared" si="231"/>
        <v>88539.23</v>
      </c>
      <c r="Y217" s="80"/>
      <c r="Z217" s="80">
        <f t="shared" si="231"/>
        <v>60305.3</v>
      </c>
      <c r="AA217" s="213">
        <f t="shared" si="217"/>
        <v>0</v>
      </c>
      <c r="AB217" s="339">
        <f t="shared" si="218"/>
        <v>60305.3</v>
      </c>
      <c r="AC217" s="340">
        <f t="shared" si="219"/>
        <v>0.68111389719562732</v>
      </c>
      <c r="AD217" s="340">
        <f t="shared" si="220"/>
        <v>0.68111389719562732</v>
      </c>
      <c r="AE217" s="42">
        <f t="shared" si="232"/>
        <v>10</v>
      </c>
      <c r="AF217" s="80">
        <f t="shared" si="232"/>
        <v>213654.07</v>
      </c>
      <c r="AG217" s="80"/>
      <c r="AH217" s="80">
        <f t="shared" si="232"/>
        <v>149042.67000000001</v>
      </c>
      <c r="AI217" s="213">
        <f t="shared" si="221"/>
        <v>0</v>
      </c>
      <c r="AJ217" s="339">
        <f t="shared" si="222"/>
        <v>149042.67000000001</v>
      </c>
      <c r="AK217" s="340">
        <f t="shared" si="223"/>
        <v>0.69758872367842095</v>
      </c>
      <c r="AL217" s="340">
        <f t="shared" si="224"/>
        <v>0.69758872367842095</v>
      </c>
      <c r="AN217" s="213"/>
      <c r="AO217" s="348"/>
      <c r="AP217" s="60">
        <f t="shared" si="228"/>
        <v>0</v>
      </c>
      <c r="AQ217" s="213"/>
      <c r="AR217" s="348"/>
      <c r="AS217" s="60">
        <f t="shared" si="225"/>
        <v>0</v>
      </c>
      <c r="AT217" s="213"/>
      <c r="AU217" s="60">
        <f>VLOOKUP($A217,'Cost SettleCY14'!$A$23:$E$253,5,FALSE)</f>
        <v>0</v>
      </c>
      <c r="AV217" s="60">
        <f t="shared" si="226"/>
        <v>0</v>
      </c>
      <c r="AW217" s="213"/>
      <c r="AX217" s="60">
        <f>VLOOKUP($A217,'Cost SettleCY15'!$A$23:$E$253,5,FALSE)</f>
        <v>0</v>
      </c>
      <c r="AY217" s="60">
        <f t="shared" si="227"/>
        <v>0</v>
      </c>
    </row>
    <row r="218" spans="1:51" x14ac:dyDescent="0.25">
      <c r="A218" s="76">
        <v>70066</v>
      </c>
      <c r="B218" s="76" t="s">
        <v>256</v>
      </c>
      <c r="C218" s="76"/>
      <c r="D218" s="76"/>
      <c r="E218" s="77" t="s">
        <v>438</v>
      </c>
      <c r="F218" s="83" t="s">
        <v>59</v>
      </c>
      <c r="G218" s="42">
        <f t="shared" si="229"/>
        <v>28</v>
      </c>
      <c r="H218" s="80">
        <f t="shared" si="229"/>
        <v>642778.03</v>
      </c>
      <c r="I218" s="80"/>
      <c r="J218" s="80">
        <f t="shared" si="229"/>
        <v>411189.62</v>
      </c>
      <c r="K218" s="339">
        <f t="shared" si="209"/>
        <v>0</v>
      </c>
      <c r="L218" s="339">
        <f t="shared" si="210"/>
        <v>411189.62</v>
      </c>
      <c r="M218" s="340">
        <f t="shared" si="211"/>
        <v>0.63970702296716642</v>
      </c>
      <c r="N218" s="340">
        <f t="shared" si="212"/>
        <v>0.63970702296716642</v>
      </c>
      <c r="O218" s="42">
        <f t="shared" si="230"/>
        <v>30</v>
      </c>
      <c r="P218" s="80">
        <f t="shared" si="230"/>
        <v>686470.68</v>
      </c>
      <c r="Q218" s="80"/>
      <c r="R218" s="80">
        <f t="shared" si="230"/>
        <v>392051.16</v>
      </c>
      <c r="S218" s="213">
        <f t="shared" si="213"/>
        <v>0</v>
      </c>
      <c r="T218" s="339">
        <f t="shared" si="214"/>
        <v>392051.16</v>
      </c>
      <c r="U218" s="340">
        <f t="shared" si="215"/>
        <v>0.5711112964067161</v>
      </c>
      <c r="V218" s="340">
        <f t="shared" si="216"/>
        <v>0.5711112964067161</v>
      </c>
      <c r="W218" s="42">
        <f t="shared" si="231"/>
        <v>35</v>
      </c>
      <c r="X218" s="80">
        <f t="shared" si="231"/>
        <v>709181.75</v>
      </c>
      <c r="Y218" s="80"/>
      <c r="Z218" s="80">
        <f t="shared" si="231"/>
        <v>390472.48</v>
      </c>
      <c r="AA218" s="213">
        <f t="shared" si="217"/>
        <v>0</v>
      </c>
      <c r="AB218" s="339">
        <f t="shared" si="218"/>
        <v>390472.48</v>
      </c>
      <c r="AC218" s="340">
        <f t="shared" si="219"/>
        <v>0.55059578168783951</v>
      </c>
      <c r="AD218" s="340">
        <f t="shared" si="220"/>
        <v>0.55059578168783951</v>
      </c>
      <c r="AE218" s="42">
        <f t="shared" si="232"/>
        <v>31</v>
      </c>
      <c r="AF218" s="80">
        <f t="shared" si="232"/>
        <v>696769.68</v>
      </c>
      <c r="AG218" s="80"/>
      <c r="AH218" s="80">
        <f t="shared" si="232"/>
        <v>350394.64</v>
      </c>
      <c r="AI218" s="213">
        <f t="shared" si="221"/>
        <v>0</v>
      </c>
      <c r="AJ218" s="339">
        <f t="shared" si="222"/>
        <v>350394.64</v>
      </c>
      <c r="AK218" s="340">
        <f t="shared" si="223"/>
        <v>0.50288445387003633</v>
      </c>
      <c r="AL218" s="340">
        <f t="shared" si="224"/>
        <v>0.50288445387003633</v>
      </c>
      <c r="AN218" s="213"/>
      <c r="AO218" s="348"/>
      <c r="AP218" s="60">
        <f t="shared" si="228"/>
        <v>0</v>
      </c>
      <c r="AQ218" s="213"/>
      <c r="AR218" s="348"/>
      <c r="AS218" s="60">
        <f t="shared" si="225"/>
        <v>0</v>
      </c>
      <c r="AT218" s="213"/>
      <c r="AU218" s="60">
        <f>VLOOKUP($A218,'Cost SettleCY14'!$A$23:$E$253,5,FALSE)</f>
        <v>0</v>
      </c>
      <c r="AV218" s="60">
        <f t="shared" si="226"/>
        <v>0</v>
      </c>
      <c r="AW218" s="213"/>
      <c r="AX218" s="60">
        <f>VLOOKUP($A218,'Cost SettleCY15'!$A$23:$E$253,5,FALSE)</f>
        <v>0</v>
      </c>
      <c r="AY218" s="60">
        <f t="shared" si="227"/>
        <v>0</v>
      </c>
    </row>
    <row r="219" spans="1:51" x14ac:dyDescent="0.25">
      <c r="A219" s="76">
        <v>70209</v>
      </c>
      <c r="B219" s="76" t="s">
        <v>256</v>
      </c>
      <c r="C219" s="76"/>
      <c r="D219" s="76"/>
      <c r="E219" s="77" t="s">
        <v>438</v>
      </c>
      <c r="F219" s="83" t="s">
        <v>59</v>
      </c>
      <c r="G219" s="42">
        <f t="shared" si="229"/>
        <v>3</v>
      </c>
      <c r="H219" s="80">
        <f t="shared" si="229"/>
        <v>42412.51</v>
      </c>
      <c r="I219" s="80"/>
      <c r="J219" s="80">
        <f t="shared" si="229"/>
        <v>33012.42</v>
      </c>
      <c r="K219" s="339">
        <f t="shared" si="209"/>
        <v>0</v>
      </c>
      <c r="L219" s="339">
        <f t="shared" si="210"/>
        <v>33012.42</v>
      </c>
      <c r="M219" s="340">
        <f t="shared" si="211"/>
        <v>0.77836515688413621</v>
      </c>
      <c r="N219" s="340">
        <f t="shared" si="212"/>
        <v>0.77836515688413621</v>
      </c>
      <c r="O219" s="42">
        <f t="shared" si="230"/>
        <v>0</v>
      </c>
      <c r="P219" s="80">
        <f t="shared" si="230"/>
        <v>0</v>
      </c>
      <c r="Q219" s="80"/>
      <c r="R219" s="80">
        <f t="shared" si="230"/>
        <v>0</v>
      </c>
      <c r="S219" s="213">
        <f t="shared" si="213"/>
        <v>0</v>
      </c>
      <c r="T219" s="339">
        <f t="shared" si="214"/>
        <v>0</v>
      </c>
      <c r="U219" s="340" t="str">
        <f t="shared" si="215"/>
        <v/>
      </c>
      <c r="V219" s="340" t="str">
        <f t="shared" si="216"/>
        <v/>
      </c>
      <c r="W219" s="42">
        <f t="shared" si="231"/>
        <v>1</v>
      </c>
      <c r="X219" s="80">
        <f t="shared" si="231"/>
        <v>30488.799999999999</v>
      </c>
      <c r="Y219" s="80"/>
      <c r="Z219" s="80">
        <f t="shared" si="231"/>
        <v>18639.82</v>
      </c>
      <c r="AA219" s="213">
        <f t="shared" si="217"/>
        <v>0</v>
      </c>
      <c r="AB219" s="339">
        <f t="shared" si="218"/>
        <v>18639.82</v>
      </c>
      <c r="AC219" s="340">
        <f t="shared" si="219"/>
        <v>0.61136614100915743</v>
      </c>
      <c r="AD219" s="340">
        <f t="shared" si="220"/>
        <v>0.61136614100915743</v>
      </c>
      <c r="AE219" s="42">
        <f t="shared" si="232"/>
        <v>0</v>
      </c>
      <c r="AF219" s="80">
        <f t="shared" si="232"/>
        <v>0</v>
      </c>
      <c r="AG219" s="80"/>
      <c r="AH219" s="80">
        <f t="shared" si="232"/>
        <v>0</v>
      </c>
      <c r="AI219" s="213">
        <f t="shared" si="221"/>
        <v>0</v>
      </c>
      <c r="AJ219" s="339">
        <f t="shared" si="222"/>
        <v>0</v>
      </c>
      <c r="AK219" s="340" t="str">
        <f t="shared" si="223"/>
        <v/>
      </c>
      <c r="AL219" s="340" t="str">
        <f t="shared" si="224"/>
        <v/>
      </c>
      <c r="AN219" s="213"/>
      <c r="AO219" s="348"/>
      <c r="AP219" s="60">
        <f t="shared" si="228"/>
        <v>0</v>
      </c>
      <c r="AQ219" s="213"/>
      <c r="AR219" s="348"/>
      <c r="AS219" s="60">
        <f t="shared" si="225"/>
        <v>0</v>
      </c>
      <c r="AT219" s="213"/>
      <c r="AU219" s="60">
        <f>VLOOKUP($A219,'Cost SettleCY14'!$A$23:$E$253,5,FALSE)</f>
        <v>0</v>
      </c>
      <c r="AV219" s="60">
        <f t="shared" si="226"/>
        <v>0</v>
      </c>
      <c r="AW219" s="213"/>
      <c r="AX219" s="60">
        <f>VLOOKUP($A219,'Cost SettleCY15'!$A$23:$E$253,5,FALSE)</f>
        <v>0</v>
      </c>
      <c r="AY219" s="60">
        <f t="shared" si="227"/>
        <v>0</v>
      </c>
    </row>
    <row r="220" spans="1:51" x14ac:dyDescent="0.25">
      <c r="A220" s="76">
        <v>76132</v>
      </c>
      <c r="B220" s="76" t="s">
        <v>257</v>
      </c>
      <c r="C220" s="76"/>
      <c r="D220" s="76"/>
      <c r="E220" s="77" t="s">
        <v>438</v>
      </c>
      <c r="F220" s="83" t="s">
        <v>59</v>
      </c>
      <c r="G220" s="42">
        <f t="shared" si="229"/>
        <v>39</v>
      </c>
      <c r="H220" s="80">
        <f t="shared" si="229"/>
        <v>805202.45</v>
      </c>
      <c r="I220" s="80"/>
      <c r="J220" s="80">
        <f t="shared" si="229"/>
        <v>389980.63999999996</v>
      </c>
      <c r="K220" s="339">
        <f t="shared" si="209"/>
        <v>0</v>
      </c>
      <c r="L220" s="339">
        <f t="shared" si="210"/>
        <v>389980.63999999996</v>
      </c>
      <c r="M220" s="340">
        <f t="shared" si="211"/>
        <v>0.48432619647394265</v>
      </c>
      <c r="N220" s="340">
        <f t="shared" si="212"/>
        <v>0.48432619647394265</v>
      </c>
      <c r="O220" s="42">
        <f t="shared" si="230"/>
        <v>25</v>
      </c>
      <c r="P220" s="80">
        <f t="shared" si="230"/>
        <v>806587.19</v>
      </c>
      <c r="Q220" s="80"/>
      <c r="R220" s="80">
        <f t="shared" si="230"/>
        <v>444807.98</v>
      </c>
      <c r="S220" s="213">
        <f t="shared" si="213"/>
        <v>0</v>
      </c>
      <c r="T220" s="339">
        <f t="shared" si="214"/>
        <v>444807.98</v>
      </c>
      <c r="U220" s="340">
        <f t="shared" si="215"/>
        <v>0.55146918462714489</v>
      </c>
      <c r="V220" s="340">
        <f t="shared" si="216"/>
        <v>0.55146918462714489</v>
      </c>
      <c r="W220" s="42">
        <f t="shared" si="231"/>
        <v>25</v>
      </c>
      <c r="X220" s="80">
        <f t="shared" si="231"/>
        <v>499346.95</v>
      </c>
      <c r="Y220" s="80"/>
      <c r="Z220" s="80">
        <f t="shared" si="231"/>
        <v>276099.99</v>
      </c>
      <c r="AA220" s="213">
        <f t="shared" si="217"/>
        <v>0</v>
      </c>
      <c r="AB220" s="339">
        <f t="shared" si="218"/>
        <v>276099.99</v>
      </c>
      <c r="AC220" s="340">
        <f t="shared" si="219"/>
        <v>0.55292215162223379</v>
      </c>
      <c r="AD220" s="340">
        <f t="shared" si="220"/>
        <v>0.55292215162223379</v>
      </c>
      <c r="AE220" s="42">
        <f t="shared" si="232"/>
        <v>28</v>
      </c>
      <c r="AF220" s="80">
        <f t="shared" si="232"/>
        <v>625762.55000000005</v>
      </c>
      <c r="AG220" s="80"/>
      <c r="AH220" s="80">
        <f t="shared" si="232"/>
        <v>332873.84999999998</v>
      </c>
      <c r="AI220" s="213">
        <f t="shared" si="221"/>
        <v>0</v>
      </c>
      <c r="AJ220" s="339">
        <f t="shared" si="222"/>
        <v>332873.84999999998</v>
      </c>
      <c r="AK220" s="340">
        <f t="shared" si="223"/>
        <v>0.53194913949388622</v>
      </c>
      <c r="AL220" s="340">
        <f t="shared" si="224"/>
        <v>0.53194913949388622</v>
      </c>
      <c r="AN220" s="213"/>
      <c r="AO220" s="348"/>
      <c r="AP220" s="60">
        <f t="shared" si="228"/>
        <v>0</v>
      </c>
      <c r="AQ220" s="213"/>
      <c r="AR220" s="348"/>
      <c r="AS220" s="60">
        <f t="shared" si="225"/>
        <v>0</v>
      </c>
      <c r="AT220" s="213"/>
      <c r="AU220" s="60">
        <f>VLOOKUP($A220,'Cost SettleCY14'!$A$23:$E$253,5,FALSE)</f>
        <v>0</v>
      </c>
      <c r="AV220" s="60">
        <f t="shared" si="226"/>
        <v>0</v>
      </c>
      <c r="AW220" s="213"/>
      <c r="AX220" s="60">
        <f>VLOOKUP($A220,'Cost SettleCY15'!$A$23:$E$253,5,FALSE)</f>
        <v>0</v>
      </c>
      <c r="AY220" s="60">
        <f t="shared" si="227"/>
        <v>0</v>
      </c>
    </row>
    <row r="221" spans="1:51" x14ac:dyDescent="0.25">
      <c r="A221" s="76">
        <v>70317</v>
      </c>
      <c r="B221" s="76" t="s">
        <v>258</v>
      </c>
      <c r="C221" s="76"/>
      <c r="D221" s="76"/>
      <c r="E221" s="77" t="s">
        <v>438</v>
      </c>
      <c r="F221" s="83" t="s">
        <v>59</v>
      </c>
      <c r="G221" s="42">
        <f t="shared" si="229"/>
        <v>24</v>
      </c>
      <c r="H221" s="80">
        <f t="shared" si="229"/>
        <v>18449.899999999998</v>
      </c>
      <c r="I221" s="80"/>
      <c r="J221" s="80">
        <f t="shared" si="229"/>
        <v>7597.87</v>
      </c>
      <c r="K221" s="339">
        <f t="shared" si="209"/>
        <v>0</v>
      </c>
      <c r="L221" s="339">
        <f t="shared" si="210"/>
        <v>7597.87</v>
      </c>
      <c r="M221" s="340">
        <f t="shared" si="211"/>
        <v>0.41181090412414162</v>
      </c>
      <c r="N221" s="340">
        <f t="shared" si="212"/>
        <v>0.41181090412414162</v>
      </c>
      <c r="O221" s="42">
        <f t="shared" si="230"/>
        <v>9</v>
      </c>
      <c r="P221" s="80">
        <f t="shared" si="230"/>
        <v>110144.84</v>
      </c>
      <c r="Q221" s="80"/>
      <c r="R221" s="80">
        <f t="shared" si="230"/>
        <v>80993.17</v>
      </c>
      <c r="S221" s="213">
        <f t="shared" si="213"/>
        <v>0</v>
      </c>
      <c r="T221" s="339">
        <f t="shared" si="214"/>
        <v>80993.17</v>
      </c>
      <c r="U221" s="340">
        <f t="shared" si="215"/>
        <v>0.7353333120280533</v>
      </c>
      <c r="V221" s="340">
        <f t="shared" si="216"/>
        <v>0.7353333120280533</v>
      </c>
      <c r="W221" s="42">
        <f t="shared" si="231"/>
        <v>191</v>
      </c>
      <c r="X221" s="80">
        <f t="shared" si="231"/>
        <v>136792.22</v>
      </c>
      <c r="Y221" s="80"/>
      <c r="Z221" s="80">
        <f t="shared" si="231"/>
        <v>129261.07</v>
      </c>
      <c r="AA221" s="213">
        <f t="shared" si="217"/>
        <v>-11198</v>
      </c>
      <c r="AB221" s="339">
        <f t="shared" si="218"/>
        <v>118063.07</v>
      </c>
      <c r="AC221" s="340">
        <f t="shared" si="219"/>
        <v>0.94494460284364135</v>
      </c>
      <c r="AD221" s="340">
        <f t="shared" si="220"/>
        <v>0.86308322213061539</v>
      </c>
      <c r="AE221" s="42">
        <f t="shared" si="232"/>
        <v>8</v>
      </c>
      <c r="AF221" s="80">
        <f t="shared" si="232"/>
        <v>65463.54</v>
      </c>
      <c r="AG221" s="80"/>
      <c r="AH221" s="80">
        <f t="shared" si="232"/>
        <v>21229.42</v>
      </c>
      <c r="AI221" s="213">
        <f t="shared" si="221"/>
        <v>0</v>
      </c>
      <c r="AJ221" s="339">
        <f t="shared" si="222"/>
        <v>21229.42</v>
      </c>
      <c r="AK221" s="340">
        <f t="shared" si="223"/>
        <v>0.32429379773840522</v>
      </c>
      <c r="AL221" s="340">
        <f t="shared" si="224"/>
        <v>0.32429379773840522</v>
      </c>
      <c r="AN221" s="213"/>
      <c r="AO221" s="348"/>
      <c r="AP221" s="60">
        <f t="shared" si="228"/>
        <v>0</v>
      </c>
      <c r="AQ221" s="213"/>
      <c r="AR221" s="348"/>
      <c r="AS221" s="60">
        <f t="shared" si="225"/>
        <v>0</v>
      </c>
      <c r="AT221" s="213"/>
      <c r="AU221" s="60">
        <f>VLOOKUP($A221,'Cost SettleCY14'!$A$23:$E$253,5,FALSE)</f>
        <v>-11198</v>
      </c>
      <c r="AV221" s="60">
        <f t="shared" si="226"/>
        <v>-11198</v>
      </c>
      <c r="AW221" s="213"/>
      <c r="AX221" s="60">
        <f>VLOOKUP($A221,'Cost SettleCY15'!$A$23:$E$253,5,FALSE)</f>
        <v>0</v>
      </c>
      <c r="AY221" s="60">
        <f t="shared" si="227"/>
        <v>0</v>
      </c>
    </row>
    <row r="222" spans="1:51" x14ac:dyDescent="0.25">
      <c r="A222" s="76">
        <v>70229</v>
      </c>
      <c r="B222" s="76" t="s">
        <v>259</v>
      </c>
      <c r="C222" s="76"/>
      <c r="D222" s="76"/>
      <c r="E222" s="77" t="s">
        <v>438</v>
      </c>
      <c r="F222" s="83" t="s">
        <v>59</v>
      </c>
      <c r="G222" s="42">
        <f t="shared" si="229"/>
        <v>18</v>
      </c>
      <c r="H222" s="80">
        <f t="shared" si="229"/>
        <v>420949.29</v>
      </c>
      <c r="I222" s="80"/>
      <c r="J222" s="80">
        <f t="shared" si="229"/>
        <v>215816.1</v>
      </c>
      <c r="K222" s="339">
        <f t="shared" si="209"/>
        <v>0</v>
      </c>
      <c r="L222" s="339">
        <f t="shared" si="210"/>
        <v>215816.1</v>
      </c>
      <c r="M222" s="340">
        <f t="shared" si="211"/>
        <v>0.51268906998275254</v>
      </c>
      <c r="N222" s="340">
        <f t="shared" si="212"/>
        <v>0.51268906998275254</v>
      </c>
      <c r="O222" s="42">
        <f t="shared" si="230"/>
        <v>21</v>
      </c>
      <c r="P222" s="80">
        <f t="shared" si="230"/>
        <v>485048.42</v>
      </c>
      <c r="Q222" s="80"/>
      <c r="R222" s="80">
        <f t="shared" si="230"/>
        <v>314607.59999999998</v>
      </c>
      <c r="S222" s="213">
        <f t="shared" si="213"/>
        <v>0</v>
      </c>
      <c r="T222" s="339">
        <f t="shared" si="214"/>
        <v>314607.59999999998</v>
      </c>
      <c r="U222" s="340">
        <f t="shared" si="215"/>
        <v>0.64861070983387592</v>
      </c>
      <c r="V222" s="340">
        <f t="shared" si="216"/>
        <v>0.64861070983387592</v>
      </c>
      <c r="W222" s="42">
        <f t="shared" si="231"/>
        <v>28</v>
      </c>
      <c r="X222" s="80">
        <f t="shared" si="231"/>
        <v>1106959.3799999999</v>
      </c>
      <c r="Y222" s="80"/>
      <c r="Z222" s="80">
        <f t="shared" si="231"/>
        <v>619405.04</v>
      </c>
      <c r="AA222" s="213">
        <f t="shared" si="217"/>
        <v>0</v>
      </c>
      <c r="AB222" s="339">
        <f t="shared" si="218"/>
        <v>619405.04</v>
      </c>
      <c r="AC222" s="340">
        <f t="shared" si="219"/>
        <v>0.55955534700830678</v>
      </c>
      <c r="AD222" s="340">
        <f t="shared" si="220"/>
        <v>0.55955534700830678</v>
      </c>
      <c r="AE222" s="42">
        <f t="shared" si="232"/>
        <v>30</v>
      </c>
      <c r="AF222" s="80">
        <f t="shared" si="232"/>
        <v>978693.97</v>
      </c>
      <c r="AG222" s="80"/>
      <c r="AH222" s="80">
        <f t="shared" si="232"/>
        <v>546217.44999999995</v>
      </c>
      <c r="AI222" s="213">
        <f t="shared" si="221"/>
        <v>0</v>
      </c>
      <c r="AJ222" s="339">
        <f t="shared" si="222"/>
        <v>546217.44999999995</v>
      </c>
      <c r="AK222" s="340">
        <f t="shared" si="223"/>
        <v>0.55810852701994262</v>
      </c>
      <c r="AL222" s="340">
        <f t="shared" si="224"/>
        <v>0.55810852701994262</v>
      </c>
      <c r="AN222" s="213"/>
      <c r="AO222" s="348"/>
      <c r="AP222" s="60">
        <f t="shared" si="228"/>
        <v>0</v>
      </c>
      <c r="AQ222" s="213"/>
      <c r="AR222" s="348"/>
      <c r="AS222" s="60">
        <f t="shared" si="225"/>
        <v>0</v>
      </c>
      <c r="AT222" s="213"/>
      <c r="AU222" s="60">
        <f>VLOOKUP($A222,'Cost SettleCY14'!$A$23:$E$253,5,FALSE)</f>
        <v>0</v>
      </c>
      <c r="AV222" s="60">
        <f t="shared" si="226"/>
        <v>0</v>
      </c>
      <c r="AW222" s="213"/>
      <c r="AX222" s="60">
        <f>VLOOKUP($A222,'Cost SettleCY15'!$A$23:$E$253,5,FALSE)</f>
        <v>0</v>
      </c>
      <c r="AY222" s="60">
        <f t="shared" si="227"/>
        <v>0</v>
      </c>
    </row>
    <row r="223" spans="1:51" x14ac:dyDescent="0.25">
      <c r="A223" s="76">
        <v>76298</v>
      </c>
      <c r="B223" s="76" t="s">
        <v>260</v>
      </c>
      <c r="C223" s="76"/>
      <c r="D223" s="76"/>
      <c r="E223" s="77" t="s">
        <v>438</v>
      </c>
      <c r="F223" s="83" t="s">
        <v>59</v>
      </c>
      <c r="G223" s="42">
        <f t="shared" si="229"/>
        <v>0</v>
      </c>
      <c r="H223" s="80">
        <f t="shared" si="229"/>
        <v>0</v>
      </c>
      <c r="I223" s="80"/>
      <c r="J223" s="80">
        <f t="shared" si="229"/>
        <v>0</v>
      </c>
      <c r="K223" s="339">
        <f t="shared" si="209"/>
        <v>0</v>
      </c>
      <c r="L223" s="339">
        <f t="shared" si="210"/>
        <v>0</v>
      </c>
      <c r="M223" s="340" t="str">
        <f t="shared" si="211"/>
        <v/>
      </c>
      <c r="N223" s="340" t="str">
        <f t="shared" si="212"/>
        <v/>
      </c>
      <c r="O223" s="42">
        <f t="shared" si="230"/>
        <v>0</v>
      </c>
      <c r="P223" s="80">
        <f t="shared" si="230"/>
        <v>0</v>
      </c>
      <c r="Q223" s="80"/>
      <c r="R223" s="80">
        <f t="shared" si="230"/>
        <v>0</v>
      </c>
      <c r="S223" s="213">
        <f t="shared" si="213"/>
        <v>0</v>
      </c>
      <c r="T223" s="339">
        <f t="shared" si="214"/>
        <v>0</v>
      </c>
      <c r="U223" s="340" t="str">
        <f t="shared" si="215"/>
        <v/>
      </c>
      <c r="V223" s="340" t="str">
        <f t="shared" si="216"/>
        <v/>
      </c>
      <c r="W223" s="42">
        <f t="shared" si="231"/>
        <v>0</v>
      </c>
      <c r="X223" s="80">
        <f t="shared" si="231"/>
        <v>0</v>
      </c>
      <c r="Y223" s="80"/>
      <c r="Z223" s="80">
        <f t="shared" si="231"/>
        <v>0</v>
      </c>
      <c r="AA223" s="213">
        <f t="shared" si="217"/>
        <v>0</v>
      </c>
      <c r="AB223" s="339">
        <f t="shared" si="218"/>
        <v>0</v>
      </c>
      <c r="AC223" s="340" t="str">
        <f t="shared" si="219"/>
        <v/>
      </c>
      <c r="AD223" s="340" t="str">
        <f t="shared" si="220"/>
        <v/>
      </c>
      <c r="AE223" s="42">
        <f t="shared" si="232"/>
        <v>21</v>
      </c>
      <c r="AF223" s="80">
        <f t="shared" si="232"/>
        <v>731410.81</v>
      </c>
      <c r="AG223" s="80"/>
      <c r="AH223" s="80">
        <f t="shared" si="232"/>
        <v>596379.9</v>
      </c>
      <c r="AI223" s="213">
        <f t="shared" si="221"/>
        <v>0</v>
      </c>
      <c r="AJ223" s="339">
        <f t="shared" si="222"/>
        <v>596379.9</v>
      </c>
      <c r="AK223" s="340">
        <f t="shared" si="223"/>
        <v>0.81538294464091932</v>
      </c>
      <c r="AL223" s="340">
        <f t="shared" si="224"/>
        <v>0.81538294464091932</v>
      </c>
      <c r="AN223" s="213"/>
      <c r="AO223" s="348"/>
      <c r="AP223" s="60">
        <f t="shared" si="228"/>
        <v>0</v>
      </c>
      <c r="AQ223" s="213"/>
      <c r="AR223" s="348"/>
      <c r="AS223" s="60">
        <f t="shared" si="225"/>
        <v>0</v>
      </c>
      <c r="AT223" s="213"/>
      <c r="AU223" s="60">
        <f>VLOOKUP($A223,'Cost SettleCY14'!$A$23:$E$253,5,FALSE)</f>
        <v>0</v>
      </c>
      <c r="AV223" s="60">
        <f t="shared" si="226"/>
        <v>0</v>
      </c>
      <c r="AW223" s="213"/>
      <c r="AX223" s="60">
        <f>VLOOKUP($A223,'Cost SettleCY15'!$A$23:$E$253,5,FALSE)</f>
        <v>0</v>
      </c>
      <c r="AY223" s="60">
        <f t="shared" si="227"/>
        <v>0</v>
      </c>
    </row>
    <row r="224" spans="1:51" x14ac:dyDescent="0.25">
      <c r="A224" s="76">
        <v>71081</v>
      </c>
      <c r="B224" s="76" t="s">
        <v>261</v>
      </c>
      <c r="C224" s="76"/>
      <c r="D224" s="76"/>
      <c r="E224" s="77" t="s">
        <v>438</v>
      </c>
      <c r="F224" s="83" t="s">
        <v>59</v>
      </c>
      <c r="G224" s="42">
        <f t="shared" si="229"/>
        <v>2</v>
      </c>
      <c r="H224" s="80">
        <f t="shared" si="229"/>
        <v>55109.06</v>
      </c>
      <c r="I224" s="80"/>
      <c r="J224" s="80">
        <f t="shared" si="229"/>
        <v>30477.65</v>
      </c>
      <c r="K224" s="339">
        <f t="shared" si="209"/>
        <v>0</v>
      </c>
      <c r="L224" s="339">
        <f t="shared" si="210"/>
        <v>30477.65</v>
      </c>
      <c r="M224" s="340">
        <f t="shared" si="211"/>
        <v>0.553042457991481</v>
      </c>
      <c r="N224" s="340">
        <f t="shared" si="212"/>
        <v>0.553042457991481</v>
      </c>
      <c r="O224" s="42">
        <f t="shared" si="230"/>
        <v>3</v>
      </c>
      <c r="P224" s="80">
        <f t="shared" si="230"/>
        <v>72952.990000000005</v>
      </c>
      <c r="Q224" s="80"/>
      <c r="R224" s="80">
        <f t="shared" si="230"/>
        <v>23573.89</v>
      </c>
      <c r="S224" s="213">
        <f t="shared" si="213"/>
        <v>0</v>
      </c>
      <c r="T224" s="339">
        <f t="shared" si="214"/>
        <v>23573.89</v>
      </c>
      <c r="U224" s="340">
        <f t="shared" si="215"/>
        <v>0.32313809207819993</v>
      </c>
      <c r="V224" s="340">
        <f t="shared" si="216"/>
        <v>0.32313809207819993</v>
      </c>
      <c r="W224" s="42">
        <f t="shared" si="231"/>
        <v>3</v>
      </c>
      <c r="X224" s="80">
        <f t="shared" si="231"/>
        <v>85004.47</v>
      </c>
      <c r="Y224" s="80"/>
      <c r="Z224" s="80">
        <f t="shared" si="231"/>
        <v>24670.35</v>
      </c>
      <c r="AA224" s="213">
        <f t="shared" si="217"/>
        <v>0</v>
      </c>
      <c r="AB224" s="339">
        <f t="shared" si="218"/>
        <v>24670.35</v>
      </c>
      <c r="AC224" s="340">
        <f t="shared" si="219"/>
        <v>0.29022414938884977</v>
      </c>
      <c r="AD224" s="340">
        <f t="shared" si="220"/>
        <v>0.29022414938884977</v>
      </c>
      <c r="AE224" s="42">
        <f t="shared" si="232"/>
        <v>2</v>
      </c>
      <c r="AF224" s="80">
        <f t="shared" si="232"/>
        <v>62599.05</v>
      </c>
      <c r="AG224" s="80"/>
      <c r="AH224" s="80">
        <f t="shared" si="232"/>
        <v>45061.06</v>
      </c>
      <c r="AI224" s="213">
        <f t="shared" si="221"/>
        <v>0</v>
      </c>
      <c r="AJ224" s="339">
        <f t="shared" si="222"/>
        <v>45061.06</v>
      </c>
      <c r="AK224" s="340">
        <f t="shared" si="223"/>
        <v>0.71983616364785086</v>
      </c>
      <c r="AL224" s="340">
        <f t="shared" si="224"/>
        <v>0.71983616364785086</v>
      </c>
      <c r="AN224" s="213"/>
      <c r="AO224" s="348"/>
      <c r="AP224" s="60">
        <f t="shared" si="228"/>
        <v>0</v>
      </c>
      <c r="AQ224" s="213"/>
      <c r="AR224" s="348"/>
      <c r="AS224" s="60">
        <f t="shared" si="225"/>
        <v>0</v>
      </c>
      <c r="AT224" s="213"/>
      <c r="AU224" s="60">
        <f>VLOOKUP($A224,'Cost SettleCY14'!$A$23:$E$253,5,FALSE)</f>
        <v>0</v>
      </c>
      <c r="AV224" s="60">
        <f t="shared" si="226"/>
        <v>0</v>
      </c>
      <c r="AW224" s="213"/>
      <c r="AX224" s="60">
        <f>VLOOKUP($A224,'Cost SettleCY15'!$A$23:$E$253,5,FALSE)</f>
        <v>0</v>
      </c>
      <c r="AY224" s="60">
        <f t="shared" si="227"/>
        <v>0</v>
      </c>
    </row>
    <row r="225" spans="1:153" x14ac:dyDescent="0.25">
      <c r="A225" s="76">
        <v>74828</v>
      </c>
      <c r="B225" s="76" t="s">
        <v>262</v>
      </c>
      <c r="C225" s="76"/>
      <c r="D225" s="76"/>
      <c r="E225" s="77" t="s">
        <v>438</v>
      </c>
      <c r="F225" s="83" t="s">
        <v>59</v>
      </c>
      <c r="G225" s="42">
        <f t="shared" si="229"/>
        <v>54</v>
      </c>
      <c r="H225" s="80">
        <f t="shared" si="229"/>
        <v>2063095.57</v>
      </c>
      <c r="I225" s="80"/>
      <c r="J225" s="80">
        <f t="shared" si="229"/>
        <v>1020121.77</v>
      </c>
      <c r="K225" s="339">
        <f t="shared" si="209"/>
        <v>0</v>
      </c>
      <c r="L225" s="339">
        <f t="shared" si="210"/>
        <v>1020121.77</v>
      </c>
      <c r="M225" s="340">
        <f t="shared" si="211"/>
        <v>0.49446171318180865</v>
      </c>
      <c r="N225" s="340">
        <f t="shared" si="212"/>
        <v>0.49446171318180865</v>
      </c>
      <c r="O225" s="42">
        <f t="shared" si="230"/>
        <v>48</v>
      </c>
      <c r="P225" s="80">
        <f t="shared" si="230"/>
        <v>1600657.45</v>
      </c>
      <c r="Q225" s="80"/>
      <c r="R225" s="80">
        <f t="shared" si="230"/>
        <v>755919.59</v>
      </c>
      <c r="S225" s="213">
        <f t="shared" si="213"/>
        <v>0</v>
      </c>
      <c r="T225" s="339">
        <f t="shared" si="214"/>
        <v>755919.59</v>
      </c>
      <c r="U225" s="340">
        <f t="shared" si="215"/>
        <v>0.47225569093499675</v>
      </c>
      <c r="V225" s="340">
        <f t="shared" si="216"/>
        <v>0.47225569093499675</v>
      </c>
      <c r="W225" s="42">
        <f t="shared" si="231"/>
        <v>23</v>
      </c>
      <c r="X225" s="80">
        <f t="shared" si="231"/>
        <v>501480.81</v>
      </c>
      <c r="Y225" s="80"/>
      <c r="Z225" s="80">
        <f t="shared" si="231"/>
        <v>212165.01</v>
      </c>
      <c r="AA225" s="213">
        <f t="shared" si="217"/>
        <v>0</v>
      </c>
      <c r="AB225" s="339">
        <f t="shared" si="218"/>
        <v>212165.01</v>
      </c>
      <c r="AC225" s="340">
        <f t="shared" si="219"/>
        <v>0.42307702661643226</v>
      </c>
      <c r="AD225" s="340">
        <f t="shared" si="220"/>
        <v>0.42307702661643226</v>
      </c>
      <c r="AE225" s="42">
        <f t="shared" si="232"/>
        <v>9</v>
      </c>
      <c r="AF225" s="80">
        <f t="shared" si="232"/>
        <v>173487.22</v>
      </c>
      <c r="AG225" s="80"/>
      <c r="AH225" s="80">
        <f t="shared" si="232"/>
        <v>71818.13</v>
      </c>
      <c r="AI225" s="213">
        <f t="shared" si="221"/>
        <v>0</v>
      </c>
      <c r="AJ225" s="339">
        <f t="shared" si="222"/>
        <v>71818.13</v>
      </c>
      <c r="AK225" s="340">
        <f t="shared" si="223"/>
        <v>0.41396784155051886</v>
      </c>
      <c r="AL225" s="340">
        <f t="shared" si="224"/>
        <v>0.41396784155051886</v>
      </c>
      <c r="AN225" s="213"/>
      <c r="AO225" s="348"/>
      <c r="AP225" s="60">
        <f t="shared" si="228"/>
        <v>0</v>
      </c>
      <c r="AQ225" s="213"/>
      <c r="AR225" s="348"/>
      <c r="AS225" s="60">
        <f t="shared" si="225"/>
        <v>0</v>
      </c>
      <c r="AT225" s="213"/>
      <c r="AU225" s="60">
        <f>VLOOKUP($A225,'Cost SettleCY14'!$A$23:$E$253,5,FALSE)</f>
        <v>0</v>
      </c>
      <c r="AV225" s="60">
        <f t="shared" si="226"/>
        <v>0</v>
      </c>
      <c r="AW225" s="213"/>
      <c r="AX225" s="60">
        <f>VLOOKUP($A225,'Cost SettleCY15'!$A$23:$E$253,5,FALSE)</f>
        <v>0</v>
      </c>
      <c r="AY225" s="60">
        <f t="shared" si="227"/>
        <v>0</v>
      </c>
    </row>
    <row r="226" spans="1:153" x14ac:dyDescent="0.25">
      <c r="A226" s="78">
        <v>76093</v>
      </c>
      <c r="B226" s="76" t="s">
        <v>263</v>
      </c>
      <c r="C226" s="76"/>
      <c r="D226" s="76"/>
      <c r="E226" s="77" t="s">
        <v>438</v>
      </c>
      <c r="F226" s="83" t="s">
        <v>59</v>
      </c>
      <c r="G226" s="42">
        <f t="shared" si="229"/>
        <v>778</v>
      </c>
      <c r="H226" s="80">
        <f t="shared" si="229"/>
        <v>1945026.7</v>
      </c>
      <c r="I226" s="80"/>
      <c r="J226" s="80">
        <f t="shared" si="229"/>
        <v>1012980.1100000001</v>
      </c>
      <c r="K226" s="339">
        <f t="shared" si="209"/>
        <v>0</v>
      </c>
      <c r="L226" s="339">
        <f t="shared" si="210"/>
        <v>1012980.1100000001</v>
      </c>
      <c r="M226" s="340">
        <f t="shared" si="211"/>
        <v>0.52080524652952076</v>
      </c>
      <c r="N226" s="340">
        <f t="shared" si="212"/>
        <v>0.52080524652952076</v>
      </c>
      <c r="O226" s="42">
        <f t="shared" si="230"/>
        <v>1253</v>
      </c>
      <c r="P226" s="80">
        <f t="shared" si="230"/>
        <v>1804658.8900000001</v>
      </c>
      <c r="Q226" s="80"/>
      <c r="R226" s="80">
        <f t="shared" si="230"/>
        <v>1027616.24</v>
      </c>
      <c r="S226" s="213">
        <f t="shared" si="213"/>
        <v>0</v>
      </c>
      <c r="T226" s="339">
        <f t="shared" si="214"/>
        <v>1027616.24</v>
      </c>
      <c r="U226" s="340">
        <f t="shared" si="215"/>
        <v>0.56942408656519017</v>
      </c>
      <c r="V226" s="340">
        <f t="shared" si="216"/>
        <v>0.56942408656519017</v>
      </c>
      <c r="W226" s="42">
        <f t="shared" si="231"/>
        <v>938</v>
      </c>
      <c r="X226" s="80">
        <f t="shared" si="231"/>
        <v>1529160.2899999998</v>
      </c>
      <c r="Y226" s="80"/>
      <c r="Z226" s="80">
        <f t="shared" si="231"/>
        <v>467173.06999999995</v>
      </c>
      <c r="AA226" s="213">
        <f t="shared" si="217"/>
        <v>0</v>
      </c>
      <c r="AB226" s="339">
        <f t="shared" si="218"/>
        <v>467173.06999999995</v>
      </c>
      <c r="AC226" s="340">
        <f t="shared" si="219"/>
        <v>0.30550954864254293</v>
      </c>
      <c r="AD226" s="340">
        <f t="shared" si="220"/>
        <v>0.30550954864254293</v>
      </c>
      <c r="AE226" s="42">
        <f t="shared" si="232"/>
        <v>263</v>
      </c>
      <c r="AF226" s="80">
        <f t="shared" si="232"/>
        <v>999664.54</v>
      </c>
      <c r="AG226" s="80"/>
      <c r="AH226" s="80">
        <f t="shared" si="232"/>
        <v>375871.3</v>
      </c>
      <c r="AI226" s="213">
        <f t="shared" si="221"/>
        <v>0</v>
      </c>
      <c r="AJ226" s="339">
        <f t="shared" si="222"/>
        <v>375871.3</v>
      </c>
      <c r="AK226" s="340">
        <f t="shared" si="223"/>
        <v>0.37599743209857178</v>
      </c>
      <c r="AL226" s="340">
        <f t="shared" si="224"/>
        <v>0.37599743209857178</v>
      </c>
      <c r="AN226" s="213"/>
      <c r="AO226" s="348"/>
      <c r="AP226" s="60">
        <f t="shared" si="228"/>
        <v>0</v>
      </c>
      <c r="AQ226" s="213"/>
      <c r="AR226" s="348"/>
      <c r="AS226" s="60">
        <f t="shared" si="225"/>
        <v>0</v>
      </c>
      <c r="AT226" s="213"/>
      <c r="AU226" s="60">
        <f>VLOOKUP($A226,'Cost SettleCY14'!$A$23:$E$253,5,FALSE)</f>
        <v>0</v>
      </c>
      <c r="AV226" s="60">
        <f t="shared" si="226"/>
        <v>0</v>
      </c>
      <c r="AW226" s="213"/>
      <c r="AX226" s="60">
        <f>VLOOKUP($A226,'Cost SettleCY15'!$A$23:$E$253,5,FALSE)</f>
        <v>0</v>
      </c>
      <c r="AY226" s="60">
        <f t="shared" si="227"/>
        <v>0</v>
      </c>
    </row>
    <row r="227" spans="1:153" x14ac:dyDescent="0.25">
      <c r="A227" s="76">
        <v>76491</v>
      </c>
      <c r="B227" s="76" t="s">
        <v>264</v>
      </c>
      <c r="C227" s="76"/>
      <c r="D227" s="76"/>
      <c r="E227" s="77" t="s">
        <v>438</v>
      </c>
      <c r="F227" s="83" t="s">
        <v>59</v>
      </c>
      <c r="G227" s="42">
        <f t="shared" si="229"/>
        <v>289</v>
      </c>
      <c r="H227" s="80">
        <f t="shared" si="229"/>
        <v>322041.96000000002</v>
      </c>
      <c r="I227" s="80"/>
      <c r="J227" s="80">
        <f t="shared" si="229"/>
        <v>138029.03</v>
      </c>
      <c r="K227" s="339">
        <f t="shared" si="209"/>
        <v>0</v>
      </c>
      <c r="L227" s="339">
        <f t="shared" si="210"/>
        <v>138029.03</v>
      </c>
      <c r="M227" s="340">
        <f t="shared" si="211"/>
        <v>0.42860573199840168</v>
      </c>
      <c r="N227" s="340">
        <f t="shared" si="212"/>
        <v>0.42860573199840168</v>
      </c>
      <c r="O227" s="42">
        <f t="shared" si="230"/>
        <v>289</v>
      </c>
      <c r="P227" s="80">
        <f t="shared" si="230"/>
        <v>715527.37</v>
      </c>
      <c r="Q227" s="80"/>
      <c r="R227" s="80">
        <f t="shared" si="230"/>
        <v>353558.88</v>
      </c>
      <c r="S227" s="213">
        <f t="shared" si="213"/>
        <v>0</v>
      </c>
      <c r="T227" s="339">
        <f t="shared" si="214"/>
        <v>353558.88</v>
      </c>
      <c r="U227" s="340">
        <f t="shared" si="215"/>
        <v>0.49412348824615893</v>
      </c>
      <c r="V227" s="340">
        <f t="shared" si="216"/>
        <v>0.49412348824615893</v>
      </c>
      <c r="W227" s="42">
        <f t="shared" si="231"/>
        <v>465</v>
      </c>
      <c r="X227" s="80">
        <f t="shared" si="231"/>
        <v>598463.07999999996</v>
      </c>
      <c r="Y227" s="80"/>
      <c r="Z227" s="80">
        <f t="shared" si="231"/>
        <v>294384.7</v>
      </c>
      <c r="AA227" s="213">
        <f t="shared" si="217"/>
        <v>-10</v>
      </c>
      <c r="AB227" s="339">
        <f t="shared" si="218"/>
        <v>294374.7</v>
      </c>
      <c r="AC227" s="340">
        <f t="shared" si="219"/>
        <v>0.49190118795632309</v>
      </c>
      <c r="AD227" s="340">
        <f t="shared" si="220"/>
        <v>0.49188447848779582</v>
      </c>
      <c r="AE227" s="42">
        <f t="shared" si="232"/>
        <v>198</v>
      </c>
      <c r="AF227" s="80">
        <f t="shared" si="232"/>
        <v>131181.29</v>
      </c>
      <c r="AG227" s="80"/>
      <c r="AH227" s="80">
        <f t="shared" si="232"/>
        <v>75503.349999999991</v>
      </c>
      <c r="AI227" s="213">
        <f t="shared" si="221"/>
        <v>0</v>
      </c>
      <c r="AJ227" s="339">
        <f t="shared" si="222"/>
        <v>75503.349999999991</v>
      </c>
      <c r="AK227" s="340">
        <f t="shared" si="223"/>
        <v>0.57556493002927467</v>
      </c>
      <c r="AL227" s="340">
        <f t="shared" si="224"/>
        <v>0.57556493002927467</v>
      </c>
      <c r="AN227" s="213"/>
      <c r="AO227" s="348"/>
      <c r="AP227" s="60">
        <f t="shared" si="228"/>
        <v>0</v>
      </c>
      <c r="AQ227" s="213"/>
      <c r="AR227" s="348"/>
      <c r="AS227" s="60">
        <f t="shared" si="225"/>
        <v>0</v>
      </c>
      <c r="AT227" s="213"/>
      <c r="AU227" s="60">
        <f>VLOOKUP($A227,'Cost SettleCY14'!$A$23:$E$253,5,FALSE)</f>
        <v>-10</v>
      </c>
      <c r="AV227" s="60">
        <f t="shared" si="226"/>
        <v>-10</v>
      </c>
      <c r="AW227" s="213"/>
      <c r="AX227" s="60">
        <f>VLOOKUP($A227,'Cost SettleCY15'!$A$23:$E$253,5,FALSE)</f>
        <v>0</v>
      </c>
      <c r="AY227" s="60">
        <f t="shared" si="227"/>
        <v>0</v>
      </c>
    </row>
    <row r="228" spans="1:153" x14ac:dyDescent="0.25">
      <c r="A228" s="76">
        <v>70451</v>
      </c>
      <c r="B228" s="76" t="s">
        <v>265</v>
      </c>
      <c r="C228" s="76"/>
      <c r="D228" s="76"/>
      <c r="E228" s="77" t="s">
        <v>438</v>
      </c>
      <c r="F228" s="83" t="s">
        <v>59</v>
      </c>
      <c r="G228" s="42">
        <f t="shared" si="229"/>
        <v>0</v>
      </c>
      <c r="H228" s="80">
        <f t="shared" si="229"/>
        <v>0</v>
      </c>
      <c r="I228" s="80"/>
      <c r="J228" s="80">
        <f t="shared" si="229"/>
        <v>0</v>
      </c>
      <c r="K228" s="339">
        <f t="shared" si="209"/>
        <v>0</v>
      </c>
      <c r="L228" s="339">
        <f t="shared" si="210"/>
        <v>0</v>
      </c>
      <c r="M228" s="340" t="str">
        <f t="shared" si="211"/>
        <v/>
      </c>
      <c r="N228" s="340" t="str">
        <f t="shared" si="212"/>
        <v/>
      </c>
      <c r="O228" s="42">
        <f t="shared" si="230"/>
        <v>0</v>
      </c>
      <c r="P228" s="80">
        <f t="shared" si="230"/>
        <v>0</v>
      </c>
      <c r="Q228" s="80"/>
      <c r="R228" s="80">
        <f t="shared" si="230"/>
        <v>0</v>
      </c>
      <c r="S228" s="213">
        <f t="shared" si="213"/>
        <v>0</v>
      </c>
      <c r="T228" s="339">
        <f t="shared" si="214"/>
        <v>0</v>
      </c>
      <c r="U228" s="340" t="str">
        <f t="shared" si="215"/>
        <v/>
      </c>
      <c r="V228" s="340" t="str">
        <f t="shared" si="216"/>
        <v/>
      </c>
      <c r="W228" s="42">
        <f t="shared" si="231"/>
        <v>3</v>
      </c>
      <c r="X228" s="80">
        <f t="shared" si="231"/>
        <v>97672.960000000006</v>
      </c>
      <c r="Y228" s="80"/>
      <c r="Z228" s="80">
        <f t="shared" si="231"/>
        <v>46322.05</v>
      </c>
      <c r="AA228" s="213">
        <f t="shared" si="217"/>
        <v>0</v>
      </c>
      <c r="AB228" s="339">
        <f t="shared" si="218"/>
        <v>46322.05</v>
      </c>
      <c r="AC228" s="340">
        <f t="shared" si="219"/>
        <v>0.47425664175632642</v>
      </c>
      <c r="AD228" s="340">
        <f t="shared" si="220"/>
        <v>0.47425664175632642</v>
      </c>
      <c r="AE228" s="42">
        <f t="shared" si="232"/>
        <v>1</v>
      </c>
      <c r="AF228" s="80">
        <f t="shared" si="232"/>
        <v>13993.58</v>
      </c>
      <c r="AG228" s="80"/>
      <c r="AH228" s="80">
        <f t="shared" si="232"/>
        <v>8400</v>
      </c>
      <c r="AI228" s="213">
        <f t="shared" si="221"/>
        <v>0</v>
      </c>
      <c r="AJ228" s="339">
        <f t="shared" si="222"/>
        <v>8400</v>
      </c>
      <c r="AK228" s="340">
        <f t="shared" si="223"/>
        <v>0.6002752690876817</v>
      </c>
      <c r="AL228" s="340">
        <f t="shared" si="224"/>
        <v>0.6002752690876817</v>
      </c>
      <c r="AN228" s="213"/>
      <c r="AO228" s="348"/>
      <c r="AP228" s="60">
        <f t="shared" si="228"/>
        <v>0</v>
      </c>
      <c r="AQ228" s="213"/>
      <c r="AR228" s="348"/>
      <c r="AS228" s="60">
        <f t="shared" si="225"/>
        <v>0</v>
      </c>
      <c r="AT228" s="213"/>
      <c r="AU228" s="60">
        <f>VLOOKUP($A228,'Cost SettleCY14'!$A$23:$E$253,5,FALSE)</f>
        <v>0</v>
      </c>
      <c r="AV228" s="60">
        <f t="shared" si="226"/>
        <v>0</v>
      </c>
      <c r="AW228" s="213"/>
      <c r="AX228" s="60">
        <f>VLOOKUP($A228,'Cost SettleCY15'!$A$23:$E$253,5,FALSE)</f>
        <v>0</v>
      </c>
      <c r="AY228" s="60">
        <f t="shared" si="227"/>
        <v>0</v>
      </c>
    </row>
    <row r="229" spans="1:153" x14ac:dyDescent="0.25">
      <c r="A229" s="76">
        <v>70016</v>
      </c>
      <c r="B229" s="76" t="s">
        <v>266</v>
      </c>
      <c r="C229" s="76"/>
      <c r="D229" s="76"/>
      <c r="E229" s="77" t="s">
        <v>438</v>
      </c>
      <c r="F229" s="83" t="s">
        <v>59</v>
      </c>
      <c r="G229" s="42">
        <f t="shared" ref="G229:J248" si="233">SUMIF($A$308:$A$888,$A229,G$308:G$888)</f>
        <v>2</v>
      </c>
      <c r="H229" s="80">
        <f t="shared" si="233"/>
        <v>61797.22</v>
      </c>
      <c r="I229" s="80"/>
      <c r="J229" s="80">
        <f t="shared" si="233"/>
        <v>29327.55</v>
      </c>
      <c r="K229" s="339">
        <f t="shared" si="209"/>
        <v>0</v>
      </c>
      <c r="L229" s="339">
        <f t="shared" si="210"/>
        <v>29327.55</v>
      </c>
      <c r="M229" s="340">
        <f t="shared" si="211"/>
        <v>0.47457717353628526</v>
      </c>
      <c r="N229" s="340">
        <f t="shared" si="212"/>
        <v>0.47457717353628526</v>
      </c>
      <c r="O229" s="42">
        <f t="shared" ref="O229:R248" si="234">SUMIF($A$308:$A$888,$A229,O$308:O$888)</f>
        <v>0</v>
      </c>
      <c r="P229" s="80">
        <f t="shared" si="234"/>
        <v>0</v>
      </c>
      <c r="Q229" s="80"/>
      <c r="R229" s="80">
        <f t="shared" si="234"/>
        <v>0</v>
      </c>
      <c r="S229" s="213">
        <f t="shared" si="213"/>
        <v>0</v>
      </c>
      <c r="T229" s="339">
        <f t="shared" si="214"/>
        <v>0</v>
      </c>
      <c r="U229" s="340" t="str">
        <f t="shared" si="215"/>
        <v/>
      </c>
      <c r="V229" s="340" t="str">
        <f t="shared" si="216"/>
        <v/>
      </c>
      <c r="W229" s="42">
        <f t="shared" ref="W229:Z248" si="235">SUMIF($A$308:$A$888,$A229,W$308:W$888)</f>
        <v>0</v>
      </c>
      <c r="X229" s="80">
        <f t="shared" si="235"/>
        <v>0</v>
      </c>
      <c r="Y229" s="80"/>
      <c r="Z229" s="80">
        <f t="shared" si="235"/>
        <v>0</v>
      </c>
      <c r="AA229" s="213">
        <f t="shared" si="217"/>
        <v>0</v>
      </c>
      <c r="AB229" s="339">
        <f t="shared" si="218"/>
        <v>0</v>
      </c>
      <c r="AC229" s="340" t="str">
        <f t="shared" si="219"/>
        <v/>
      </c>
      <c r="AD229" s="340" t="str">
        <f t="shared" si="220"/>
        <v/>
      </c>
      <c r="AE229" s="42">
        <f t="shared" ref="AE229:AH248" si="236">SUMIF($A$308:$A$888,$A229,AE$308:AE$888)</f>
        <v>0</v>
      </c>
      <c r="AF229" s="80">
        <f t="shared" si="236"/>
        <v>0</v>
      </c>
      <c r="AG229" s="80"/>
      <c r="AH229" s="80">
        <f t="shared" si="236"/>
        <v>0</v>
      </c>
      <c r="AI229" s="213">
        <f t="shared" si="221"/>
        <v>0</v>
      </c>
      <c r="AJ229" s="339">
        <f t="shared" si="222"/>
        <v>0</v>
      </c>
      <c r="AK229" s="340" t="str">
        <f t="shared" si="223"/>
        <v/>
      </c>
      <c r="AL229" s="340" t="str">
        <f t="shared" si="224"/>
        <v/>
      </c>
      <c r="AN229" s="213"/>
      <c r="AO229" s="348"/>
      <c r="AP229" s="60">
        <f t="shared" si="228"/>
        <v>0</v>
      </c>
      <c r="AQ229" s="213"/>
      <c r="AR229" s="348"/>
      <c r="AS229" s="60">
        <f t="shared" si="225"/>
        <v>0</v>
      </c>
      <c r="AT229" s="213"/>
      <c r="AU229" s="60">
        <f>VLOOKUP($A229,'Cost SettleCY14'!$A$23:$E$253,5,FALSE)</f>
        <v>0</v>
      </c>
      <c r="AV229" s="60">
        <f t="shared" si="226"/>
        <v>0</v>
      </c>
      <c r="AW229" s="213"/>
      <c r="AX229" s="60">
        <f>VLOOKUP($A229,'Cost SettleCY15'!$A$23:$E$253,5,FALSE)</f>
        <v>0</v>
      </c>
      <c r="AY229" s="60">
        <f t="shared" si="227"/>
        <v>0</v>
      </c>
    </row>
    <row r="230" spans="1:153" x14ac:dyDescent="0.25">
      <c r="A230" s="76">
        <v>76570</v>
      </c>
      <c r="B230" s="76" t="s">
        <v>267</v>
      </c>
      <c r="C230" s="76"/>
      <c r="D230" s="76"/>
      <c r="E230" s="77" t="s">
        <v>438</v>
      </c>
      <c r="F230" s="83" t="s">
        <v>59</v>
      </c>
      <c r="G230" s="42">
        <f t="shared" si="233"/>
        <v>11</v>
      </c>
      <c r="H230" s="80">
        <f t="shared" si="233"/>
        <v>232338.62</v>
      </c>
      <c r="I230" s="80"/>
      <c r="J230" s="80">
        <f t="shared" si="233"/>
        <v>136777.76</v>
      </c>
      <c r="K230" s="339">
        <f t="shared" si="209"/>
        <v>0</v>
      </c>
      <c r="L230" s="339">
        <f t="shared" si="210"/>
        <v>136777.76</v>
      </c>
      <c r="M230" s="340">
        <f t="shared" si="211"/>
        <v>0.58870006200432801</v>
      </c>
      <c r="N230" s="340">
        <f t="shared" si="212"/>
        <v>0.58870006200432801</v>
      </c>
      <c r="O230" s="42">
        <f t="shared" si="234"/>
        <v>0</v>
      </c>
      <c r="P230" s="80">
        <f t="shared" si="234"/>
        <v>0</v>
      </c>
      <c r="Q230" s="80"/>
      <c r="R230" s="80">
        <f t="shared" si="234"/>
        <v>0</v>
      </c>
      <c r="S230" s="213">
        <f t="shared" si="213"/>
        <v>0</v>
      </c>
      <c r="T230" s="339">
        <f t="shared" si="214"/>
        <v>0</v>
      </c>
      <c r="U230" s="340" t="str">
        <f t="shared" si="215"/>
        <v/>
      </c>
      <c r="V230" s="340" t="str">
        <f t="shared" si="216"/>
        <v/>
      </c>
      <c r="W230" s="42">
        <f t="shared" si="235"/>
        <v>1</v>
      </c>
      <c r="X230" s="80">
        <f t="shared" si="235"/>
        <v>13601.38</v>
      </c>
      <c r="Y230" s="80"/>
      <c r="Z230" s="80">
        <f t="shared" si="235"/>
        <v>22544.5</v>
      </c>
      <c r="AA230" s="213">
        <f t="shared" si="217"/>
        <v>0</v>
      </c>
      <c r="AB230" s="339">
        <f t="shared" si="218"/>
        <v>22544.5</v>
      </c>
      <c r="AC230" s="340">
        <f t="shared" si="219"/>
        <v>1.6575156344429758</v>
      </c>
      <c r="AD230" s="340">
        <f t="shared" si="220"/>
        <v>1.6575156344429758</v>
      </c>
      <c r="AE230" s="42">
        <f t="shared" si="236"/>
        <v>2</v>
      </c>
      <c r="AF230" s="80">
        <f t="shared" si="236"/>
        <v>24763.59</v>
      </c>
      <c r="AG230" s="80"/>
      <c r="AH230" s="80">
        <f t="shared" si="236"/>
        <v>9868.14</v>
      </c>
      <c r="AI230" s="213">
        <f t="shared" si="221"/>
        <v>0</v>
      </c>
      <c r="AJ230" s="339">
        <f t="shared" si="222"/>
        <v>9868.14</v>
      </c>
      <c r="AK230" s="340">
        <f t="shared" si="223"/>
        <v>0.39849391788508853</v>
      </c>
      <c r="AL230" s="340">
        <f t="shared" si="224"/>
        <v>0.39849391788508853</v>
      </c>
      <c r="AN230" s="213"/>
      <c r="AO230" s="348"/>
      <c r="AP230" s="60">
        <f t="shared" si="228"/>
        <v>0</v>
      </c>
      <c r="AQ230" s="213"/>
      <c r="AR230" s="348"/>
      <c r="AS230" s="60">
        <f t="shared" si="225"/>
        <v>0</v>
      </c>
      <c r="AT230" s="213"/>
      <c r="AU230" s="60">
        <f>VLOOKUP($A230,'Cost SettleCY14'!$A$23:$E$253,5,FALSE)</f>
        <v>0</v>
      </c>
      <c r="AV230" s="60">
        <f t="shared" si="226"/>
        <v>0</v>
      </c>
      <c r="AW230" s="213"/>
      <c r="AX230" s="60">
        <f>VLOOKUP($A230,'Cost SettleCY15'!$A$23:$E$253,5,FALSE)</f>
        <v>0</v>
      </c>
      <c r="AY230" s="60">
        <f t="shared" si="227"/>
        <v>0</v>
      </c>
    </row>
    <row r="231" spans="1:153" x14ac:dyDescent="0.25">
      <c r="A231" s="76">
        <v>70450</v>
      </c>
      <c r="B231" s="76" t="s">
        <v>268</v>
      </c>
      <c r="C231" s="76"/>
      <c r="D231" s="76"/>
      <c r="E231" s="77" t="s">
        <v>438</v>
      </c>
      <c r="F231" s="83" t="s">
        <v>59</v>
      </c>
      <c r="G231" s="42">
        <f t="shared" si="233"/>
        <v>1</v>
      </c>
      <c r="H231" s="80">
        <f t="shared" si="233"/>
        <v>23132.76</v>
      </c>
      <c r="I231" s="80"/>
      <c r="J231" s="80">
        <f t="shared" si="233"/>
        <v>13844.25</v>
      </c>
      <c r="K231" s="339">
        <f t="shared" si="209"/>
        <v>0</v>
      </c>
      <c r="L231" s="339">
        <f t="shared" si="210"/>
        <v>13844.25</v>
      </c>
      <c r="M231" s="340">
        <f t="shared" si="211"/>
        <v>0.59846944333490693</v>
      </c>
      <c r="N231" s="340">
        <f t="shared" si="212"/>
        <v>0.59846944333490693</v>
      </c>
      <c r="O231" s="42">
        <f t="shared" si="234"/>
        <v>6</v>
      </c>
      <c r="P231" s="80">
        <f t="shared" si="234"/>
        <v>112869.38</v>
      </c>
      <c r="Q231" s="80"/>
      <c r="R231" s="80">
        <f t="shared" si="234"/>
        <v>64142.91</v>
      </c>
      <c r="S231" s="213">
        <f t="shared" si="213"/>
        <v>0</v>
      </c>
      <c r="T231" s="339">
        <f t="shared" si="214"/>
        <v>64142.91</v>
      </c>
      <c r="U231" s="340">
        <f t="shared" si="215"/>
        <v>0.56829327847818423</v>
      </c>
      <c r="V231" s="340">
        <f t="shared" si="216"/>
        <v>0.56829327847818423</v>
      </c>
      <c r="W231" s="42">
        <f t="shared" si="235"/>
        <v>8</v>
      </c>
      <c r="X231" s="80">
        <f t="shared" si="235"/>
        <v>150415.41</v>
      </c>
      <c r="Y231" s="80"/>
      <c r="Z231" s="80">
        <f t="shared" si="235"/>
        <v>113465.58</v>
      </c>
      <c r="AA231" s="213">
        <f t="shared" si="217"/>
        <v>0</v>
      </c>
      <c r="AB231" s="339">
        <f t="shared" si="218"/>
        <v>113465.58</v>
      </c>
      <c r="AC231" s="340">
        <f t="shared" si="219"/>
        <v>0.754348108348739</v>
      </c>
      <c r="AD231" s="340">
        <f t="shared" si="220"/>
        <v>0.754348108348739</v>
      </c>
      <c r="AE231" s="42">
        <f t="shared" si="236"/>
        <v>7</v>
      </c>
      <c r="AF231" s="80">
        <f t="shared" si="236"/>
        <v>115645.22</v>
      </c>
      <c r="AG231" s="80"/>
      <c r="AH231" s="80">
        <f t="shared" si="236"/>
        <v>85976.1</v>
      </c>
      <c r="AI231" s="213">
        <f t="shared" si="221"/>
        <v>0</v>
      </c>
      <c r="AJ231" s="339">
        <f t="shared" si="222"/>
        <v>85976.1</v>
      </c>
      <c r="AK231" s="340">
        <f t="shared" si="223"/>
        <v>0.74344707027233814</v>
      </c>
      <c r="AL231" s="340">
        <f t="shared" si="224"/>
        <v>0.74344707027233814</v>
      </c>
      <c r="AN231" s="213"/>
      <c r="AO231" s="348"/>
      <c r="AP231" s="60">
        <f t="shared" si="228"/>
        <v>0</v>
      </c>
      <c r="AQ231" s="213"/>
      <c r="AR231" s="348"/>
      <c r="AS231" s="60">
        <f t="shared" si="225"/>
        <v>0</v>
      </c>
      <c r="AT231" s="213"/>
      <c r="AU231" s="60">
        <f>VLOOKUP($A231,'Cost SettleCY14'!$A$23:$E$253,5,FALSE)</f>
        <v>0</v>
      </c>
      <c r="AV231" s="60">
        <f t="shared" si="226"/>
        <v>0</v>
      </c>
      <c r="AW231" s="213"/>
      <c r="AX231" s="60">
        <f>VLOOKUP($A231,'Cost SettleCY15'!$A$23:$E$253,5,FALSE)</f>
        <v>0</v>
      </c>
      <c r="AY231" s="60">
        <f t="shared" si="227"/>
        <v>0</v>
      </c>
    </row>
    <row r="232" spans="1:153" x14ac:dyDescent="0.25">
      <c r="A232" s="76">
        <v>76625</v>
      </c>
      <c r="B232" s="76" t="s">
        <v>269</v>
      </c>
      <c r="C232" s="76"/>
      <c r="D232" s="76"/>
      <c r="E232" s="77" t="s">
        <v>438</v>
      </c>
      <c r="F232" s="83" t="s">
        <v>59</v>
      </c>
      <c r="G232" s="42">
        <f t="shared" si="233"/>
        <v>86</v>
      </c>
      <c r="H232" s="80">
        <f t="shared" si="233"/>
        <v>2517374.77</v>
      </c>
      <c r="I232" s="80"/>
      <c r="J232" s="80">
        <f t="shared" si="233"/>
        <v>1783520.03</v>
      </c>
      <c r="K232" s="339">
        <f t="shared" si="209"/>
        <v>0</v>
      </c>
      <c r="L232" s="339">
        <f t="shared" si="210"/>
        <v>1783520.03</v>
      </c>
      <c r="M232" s="340">
        <f t="shared" si="211"/>
        <v>0.70848411259798239</v>
      </c>
      <c r="N232" s="340">
        <f t="shared" si="212"/>
        <v>0.70848411259798239</v>
      </c>
      <c r="O232" s="42">
        <f t="shared" si="234"/>
        <v>79</v>
      </c>
      <c r="P232" s="80">
        <f t="shared" si="234"/>
        <v>2481151.6</v>
      </c>
      <c r="Q232" s="80"/>
      <c r="R232" s="80">
        <f t="shared" si="234"/>
        <v>1404187.13</v>
      </c>
      <c r="S232" s="213">
        <f t="shared" si="213"/>
        <v>0</v>
      </c>
      <c r="T232" s="339">
        <f t="shared" si="214"/>
        <v>1404187.13</v>
      </c>
      <c r="U232" s="340">
        <f t="shared" si="215"/>
        <v>0.56594169014098128</v>
      </c>
      <c r="V232" s="340">
        <f t="shared" si="216"/>
        <v>0.56594169014098128</v>
      </c>
      <c r="W232" s="42">
        <f t="shared" si="235"/>
        <v>61</v>
      </c>
      <c r="X232" s="80">
        <f t="shared" si="235"/>
        <v>1313072.1599999999</v>
      </c>
      <c r="Y232" s="80"/>
      <c r="Z232" s="80">
        <f t="shared" si="235"/>
        <v>1108363.1000000001</v>
      </c>
      <c r="AA232" s="213">
        <f t="shared" si="217"/>
        <v>0</v>
      </c>
      <c r="AB232" s="339">
        <f t="shared" si="218"/>
        <v>1108363.1000000001</v>
      </c>
      <c r="AC232" s="340">
        <f t="shared" si="219"/>
        <v>0.84409915445926453</v>
      </c>
      <c r="AD232" s="340">
        <f t="shared" si="220"/>
        <v>0.84409915445926453</v>
      </c>
      <c r="AE232" s="42">
        <f t="shared" si="236"/>
        <v>64</v>
      </c>
      <c r="AF232" s="80">
        <f t="shared" si="236"/>
        <v>0</v>
      </c>
      <c r="AG232" s="80"/>
      <c r="AH232" s="80">
        <f t="shared" si="236"/>
        <v>739433.55999999994</v>
      </c>
      <c r="AI232" s="213">
        <f t="shared" si="221"/>
        <v>0</v>
      </c>
      <c r="AJ232" s="339">
        <f t="shared" si="222"/>
        <v>739433.55999999994</v>
      </c>
      <c r="AK232" s="340" t="str">
        <f t="shared" si="223"/>
        <v/>
      </c>
      <c r="AL232" s="340" t="str">
        <f t="shared" si="224"/>
        <v/>
      </c>
      <c r="AN232" s="213"/>
      <c r="AO232" s="348"/>
      <c r="AP232" s="60">
        <f t="shared" si="228"/>
        <v>0</v>
      </c>
      <c r="AQ232" s="213"/>
      <c r="AR232" s="348"/>
      <c r="AS232" s="60">
        <f t="shared" si="225"/>
        <v>0</v>
      </c>
      <c r="AT232" s="213"/>
      <c r="AU232" s="60">
        <f>VLOOKUP($A232,'Cost SettleCY14'!$A$23:$E$253,5,FALSE)</f>
        <v>0</v>
      </c>
      <c r="AV232" s="60">
        <f t="shared" si="226"/>
        <v>0</v>
      </c>
      <c r="AW232" s="213"/>
      <c r="AX232" s="60">
        <f>VLOOKUP($A232,'Cost SettleCY15'!$A$23:$E$253,5,FALSE)</f>
        <v>0</v>
      </c>
      <c r="AY232" s="60">
        <f t="shared" si="227"/>
        <v>0</v>
      </c>
    </row>
    <row r="233" spans="1:153" x14ac:dyDescent="0.25">
      <c r="A233" s="76">
        <v>70046</v>
      </c>
      <c r="B233" s="76" t="s">
        <v>270</v>
      </c>
      <c r="C233" s="76"/>
      <c r="D233" s="76"/>
      <c r="E233" s="77" t="s">
        <v>438</v>
      </c>
      <c r="F233" s="83" t="s">
        <v>59</v>
      </c>
      <c r="G233" s="42">
        <f t="shared" si="233"/>
        <v>17</v>
      </c>
      <c r="H233" s="80">
        <f t="shared" si="233"/>
        <v>279216.40000000002</v>
      </c>
      <c r="I233" s="80"/>
      <c r="J233" s="80">
        <f t="shared" si="233"/>
        <v>125078.02</v>
      </c>
      <c r="K233" s="339">
        <f t="shared" si="209"/>
        <v>0</v>
      </c>
      <c r="L233" s="339">
        <f t="shared" si="210"/>
        <v>125078.02</v>
      </c>
      <c r="M233" s="340">
        <f t="shared" si="211"/>
        <v>0.44796086476295804</v>
      </c>
      <c r="N233" s="340">
        <f t="shared" si="212"/>
        <v>0.44796086476295804</v>
      </c>
      <c r="O233" s="42">
        <f t="shared" si="234"/>
        <v>16</v>
      </c>
      <c r="P233" s="80">
        <f t="shared" si="234"/>
        <v>307623.98</v>
      </c>
      <c r="Q233" s="80"/>
      <c r="R233" s="80">
        <f t="shared" si="234"/>
        <v>181080.8</v>
      </c>
      <c r="S233" s="213">
        <f t="shared" si="213"/>
        <v>0</v>
      </c>
      <c r="T233" s="339">
        <f t="shared" si="214"/>
        <v>181080.8</v>
      </c>
      <c r="U233" s="340">
        <f t="shared" si="215"/>
        <v>0.58864331707820694</v>
      </c>
      <c r="V233" s="340">
        <f t="shared" si="216"/>
        <v>0.58864331707820694</v>
      </c>
      <c r="W233" s="42">
        <f t="shared" si="235"/>
        <v>4</v>
      </c>
      <c r="X233" s="80">
        <f t="shared" si="235"/>
        <v>141121.71</v>
      </c>
      <c r="Y233" s="80"/>
      <c r="Z233" s="80">
        <f t="shared" si="235"/>
        <v>49818.58</v>
      </c>
      <c r="AA233" s="213">
        <f t="shared" si="217"/>
        <v>0</v>
      </c>
      <c r="AB233" s="339">
        <f t="shared" si="218"/>
        <v>49818.58</v>
      </c>
      <c r="AC233" s="340">
        <f t="shared" si="219"/>
        <v>0.35301853981219478</v>
      </c>
      <c r="AD233" s="340">
        <f t="shared" si="220"/>
        <v>0.35301853981219478</v>
      </c>
      <c r="AE233" s="42">
        <f t="shared" si="236"/>
        <v>0</v>
      </c>
      <c r="AF233" s="80">
        <f t="shared" si="236"/>
        <v>0</v>
      </c>
      <c r="AG233" s="80"/>
      <c r="AH233" s="80">
        <f t="shared" si="236"/>
        <v>0</v>
      </c>
      <c r="AI233" s="213">
        <f t="shared" si="221"/>
        <v>0</v>
      </c>
      <c r="AJ233" s="339">
        <f t="shared" si="222"/>
        <v>0</v>
      </c>
      <c r="AK233" s="340" t="str">
        <f t="shared" si="223"/>
        <v/>
      </c>
      <c r="AL233" s="340" t="str">
        <f t="shared" si="224"/>
        <v/>
      </c>
      <c r="AN233" s="213"/>
      <c r="AO233" s="348"/>
      <c r="AP233" s="60">
        <f t="shared" si="228"/>
        <v>0</v>
      </c>
      <c r="AQ233" s="213"/>
      <c r="AR233" s="348"/>
      <c r="AS233" s="60">
        <f t="shared" si="225"/>
        <v>0</v>
      </c>
      <c r="AT233" s="213"/>
      <c r="AU233" s="60">
        <f>VLOOKUP($A233,'Cost SettleCY14'!$A$23:$E$253,5,FALSE)</f>
        <v>0</v>
      </c>
      <c r="AV233" s="60">
        <f t="shared" si="226"/>
        <v>0</v>
      </c>
      <c r="AW233" s="213"/>
      <c r="AX233" s="60">
        <f>VLOOKUP($A233,'Cost SettleCY15'!$A$23:$E$253,5,FALSE)</f>
        <v>0</v>
      </c>
      <c r="AY233" s="60">
        <f t="shared" si="227"/>
        <v>0</v>
      </c>
    </row>
    <row r="234" spans="1:153" x14ac:dyDescent="0.25">
      <c r="A234" s="76">
        <v>81606</v>
      </c>
      <c r="B234" s="76" t="s">
        <v>271</v>
      </c>
      <c r="C234" s="76"/>
      <c r="D234" s="76"/>
      <c r="E234" s="77" t="s">
        <v>438</v>
      </c>
      <c r="F234" s="83" t="s">
        <v>59</v>
      </c>
      <c r="G234" s="42">
        <f t="shared" si="233"/>
        <v>2</v>
      </c>
      <c r="H234" s="80">
        <f t="shared" si="233"/>
        <v>163631.92000000001</v>
      </c>
      <c r="I234" s="80"/>
      <c r="J234" s="80">
        <f t="shared" si="233"/>
        <v>49646.8</v>
      </c>
      <c r="K234" s="339">
        <f t="shared" si="209"/>
        <v>0</v>
      </c>
      <c r="L234" s="339">
        <f t="shared" si="210"/>
        <v>49646.8</v>
      </c>
      <c r="M234" s="340">
        <f t="shared" si="211"/>
        <v>0.30340535025195575</v>
      </c>
      <c r="N234" s="340">
        <f t="shared" si="212"/>
        <v>0.30340535025195575</v>
      </c>
      <c r="O234" s="42">
        <f t="shared" si="234"/>
        <v>3</v>
      </c>
      <c r="P234" s="80">
        <f t="shared" si="234"/>
        <v>106000.08</v>
      </c>
      <c r="Q234" s="80"/>
      <c r="R234" s="80">
        <f t="shared" si="234"/>
        <v>41665.480000000003</v>
      </c>
      <c r="S234" s="213">
        <f t="shared" si="213"/>
        <v>0</v>
      </c>
      <c r="T234" s="339">
        <f t="shared" si="214"/>
        <v>41665.480000000003</v>
      </c>
      <c r="U234" s="340">
        <f t="shared" si="215"/>
        <v>0.39307026938092882</v>
      </c>
      <c r="V234" s="340">
        <f t="shared" si="216"/>
        <v>0.39307026938092882</v>
      </c>
      <c r="W234" s="42">
        <f t="shared" si="235"/>
        <v>4</v>
      </c>
      <c r="X234" s="80">
        <f t="shared" si="235"/>
        <v>156806.07</v>
      </c>
      <c r="Y234" s="80"/>
      <c r="Z234" s="80">
        <f t="shared" si="235"/>
        <v>42761.94</v>
      </c>
      <c r="AA234" s="213">
        <f t="shared" si="217"/>
        <v>0</v>
      </c>
      <c r="AB234" s="339">
        <f t="shared" si="218"/>
        <v>42761.94</v>
      </c>
      <c r="AC234" s="340">
        <f t="shared" si="219"/>
        <v>0.27270589716329219</v>
      </c>
      <c r="AD234" s="340">
        <f t="shared" si="220"/>
        <v>0.27270589716329219</v>
      </c>
      <c r="AE234" s="42">
        <f t="shared" si="236"/>
        <v>4</v>
      </c>
      <c r="AF234" s="80">
        <f t="shared" si="236"/>
        <v>272782.93</v>
      </c>
      <c r="AG234" s="80"/>
      <c r="AH234" s="80">
        <f t="shared" si="236"/>
        <v>71818.13</v>
      </c>
      <c r="AI234" s="213">
        <f t="shared" si="221"/>
        <v>0</v>
      </c>
      <c r="AJ234" s="339">
        <f t="shared" si="222"/>
        <v>71818.13</v>
      </c>
      <c r="AK234" s="340">
        <f t="shared" si="223"/>
        <v>0.26327941414809208</v>
      </c>
      <c r="AL234" s="340">
        <f t="shared" si="224"/>
        <v>0.26327941414809208</v>
      </c>
      <c r="AN234" s="213"/>
      <c r="AO234" s="348"/>
      <c r="AP234" s="60">
        <f t="shared" si="228"/>
        <v>0</v>
      </c>
      <c r="AQ234" s="213"/>
      <c r="AR234" s="348"/>
      <c r="AS234" s="60">
        <f t="shared" si="225"/>
        <v>0</v>
      </c>
      <c r="AT234" s="213"/>
      <c r="AU234" s="60">
        <f>VLOOKUP($A234,'Cost SettleCY14'!$A$23:$E$253,5,FALSE)</f>
        <v>0</v>
      </c>
      <c r="AV234" s="60">
        <f t="shared" si="226"/>
        <v>0</v>
      </c>
      <c r="AW234" s="213"/>
      <c r="AX234" s="60">
        <f>VLOOKUP($A234,'Cost SettleCY15'!$A$23:$E$253,5,FALSE)</f>
        <v>0</v>
      </c>
      <c r="AY234" s="60">
        <f t="shared" si="227"/>
        <v>0</v>
      </c>
    </row>
    <row r="235" spans="1:153" s="6" customFormat="1" x14ac:dyDescent="0.25">
      <c r="A235" s="76">
        <v>70550</v>
      </c>
      <c r="B235" s="76" t="s">
        <v>190</v>
      </c>
      <c r="C235" s="76"/>
      <c r="D235" s="76"/>
      <c r="E235" s="77" t="s">
        <v>438</v>
      </c>
      <c r="F235" s="268" t="s">
        <v>51</v>
      </c>
      <c r="G235" s="42">
        <f t="shared" si="233"/>
        <v>589</v>
      </c>
      <c r="H235" s="80">
        <f t="shared" si="233"/>
        <v>2158007.6199999996</v>
      </c>
      <c r="I235" s="80"/>
      <c r="J235" s="80">
        <f t="shared" si="233"/>
        <v>2210916.6399999997</v>
      </c>
      <c r="K235" s="339">
        <f t="shared" si="193"/>
        <v>0</v>
      </c>
      <c r="L235" s="339">
        <f t="shared" si="194"/>
        <v>2210916.6399999997</v>
      </c>
      <c r="M235" s="340">
        <f t="shared" si="195"/>
        <v>1.0245175315924047</v>
      </c>
      <c r="N235" s="340">
        <f t="shared" si="196"/>
        <v>1.0245175315924047</v>
      </c>
      <c r="O235" s="42">
        <f t="shared" si="234"/>
        <v>564</v>
      </c>
      <c r="P235" s="80">
        <f t="shared" si="234"/>
        <v>2162117.04</v>
      </c>
      <c r="Q235" s="80"/>
      <c r="R235" s="80">
        <f t="shared" si="234"/>
        <v>1358940.28</v>
      </c>
      <c r="S235" s="213">
        <f t="shared" si="197"/>
        <v>0</v>
      </c>
      <c r="T235" s="339">
        <f t="shared" si="198"/>
        <v>1358940.28</v>
      </c>
      <c r="U235" s="340">
        <f t="shared" si="199"/>
        <v>0.62852299614640661</v>
      </c>
      <c r="V235" s="340">
        <f t="shared" si="200"/>
        <v>0.62852299614640661</v>
      </c>
      <c r="W235" s="42">
        <f t="shared" si="235"/>
        <v>957</v>
      </c>
      <c r="X235" s="80">
        <f t="shared" si="235"/>
        <v>720126.62000000011</v>
      </c>
      <c r="Y235" s="80"/>
      <c r="Z235" s="80">
        <f t="shared" si="235"/>
        <v>174525.37</v>
      </c>
      <c r="AA235" s="213">
        <f t="shared" si="201"/>
        <v>0</v>
      </c>
      <c r="AB235" s="339">
        <f t="shared" si="202"/>
        <v>174525.37</v>
      </c>
      <c r="AC235" s="340">
        <f t="shared" si="203"/>
        <v>0.2423537266265757</v>
      </c>
      <c r="AD235" s="340">
        <f t="shared" si="204"/>
        <v>0.2423537266265757</v>
      </c>
      <c r="AE235" s="42">
        <f t="shared" si="236"/>
        <v>8230</v>
      </c>
      <c r="AF235" s="80">
        <f t="shared" si="236"/>
        <v>1072837.72</v>
      </c>
      <c r="AG235" s="80"/>
      <c r="AH235" s="80">
        <f t="shared" si="236"/>
        <v>617289.3899999999</v>
      </c>
      <c r="AI235" s="213">
        <f t="shared" si="205"/>
        <v>0</v>
      </c>
      <c r="AJ235" s="339">
        <f t="shared" si="206"/>
        <v>617289.3899999999</v>
      </c>
      <c r="AK235" s="340">
        <f t="shared" si="207"/>
        <v>0.57538002112751951</v>
      </c>
      <c r="AL235" s="340">
        <f t="shared" si="208"/>
        <v>0.57538002112751951</v>
      </c>
      <c r="AM235" s="4"/>
      <c r="AN235" s="213"/>
      <c r="AO235" s="348"/>
      <c r="AP235" s="60">
        <f t="shared" si="184"/>
        <v>0</v>
      </c>
      <c r="AQ235" s="213"/>
      <c r="AR235" s="348"/>
      <c r="AS235" s="60">
        <f t="shared" ref="AS235:AS296" si="237">SUM(AQ235:AR235)</f>
        <v>0</v>
      </c>
      <c r="AT235" s="213"/>
      <c r="AU235" s="60">
        <f>VLOOKUP($A235,'Cost SettleCY14'!$A$23:$E$253,5,FALSE)</f>
        <v>0</v>
      </c>
      <c r="AV235" s="60">
        <f t="shared" ref="AV235:AV296" si="238">SUM(AT235:AU235)</f>
        <v>0</v>
      </c>
      <c r="AW235" s="213"/>
      <c r="AX235" s="60">
        <f>VLOOKUP($A235,'Cost SettleCY15'!$A$23:$E$253,5,FALSE)</f>
        <v>0</v>
      </c>
      <c r="AY235" s="60">
        <f t="shared" ref="AY235:AY297" si="239">SUM(AW235:AX235)</f>
        <v>0</v>
      </c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</row>
    <row r="236" spans="1:153" s="6" customFormat="1" x14ac:dyDescent="0.25">
      <c r="A236" s="76">
        <v>70501</v>
      </c>
      <c r="B236" s="76" t="s">
        <v>191</v>
      </c>
      <c r="C236" s="76"/>
      <c r="D236" s="76"/>
      <c r="E236" s="77" t="s">
        <v>438</v>
      </c>
      <c r="F236" s="268" t="s">
        <v>51</v>
      </c>
      <c r="G236" s="42">
        <f t="shared" si="233"/>
        <v>1895</v>
      </c>
      <c r="H236" s="80">
        <f t="shared" si="233"/>
        <v>2973628.61</v>
      </c>
      <c r="I236" s="80"/>
      <c r="J236" s="80">
        <f t="shared" si="233"/>
        <v>2169756.71</v>
      </c>
      <c r="K236" s="339">
        <f t="shared" si="193"/>
        <v>0</v>
      </c>
      <c r="L236" s="339">
        <f t="shared" si="194"/>
        <v>2169756.71</v>
      </c>
      <c r="M236" s="340">
        <f t="shared" si="195"/>
        <v>0.72966634189062363</v>
      </c>
      <c r="N236" s="340">
        <f t="shared" si="196"/>
        <v>0.72966634189062363</v>
      </c>
      <c r="O236" s="42">
        <f t="shared" si="234"/>
        <v>2140</v>
      </c>
      <c r="P236" s="80">
        <f t="shared" si="234"/>
        <v>3228421.09</v>
      </c>
      <c r="Q236" s="80"/>
      <c r="R236" s="80">
        <f t="shared" si="234"/>
        <v>2090949.4100000001</v>
      </c>
      <c r="S236" s="213">
        <f t="shared" si="197"/>
        <v>0</v>
      </c>
      <c r="T236" s="339">
        <f t="shared" si="198"/>
        <v>2090949.4100000001</v>
      </c>
      <c r="U236" s="340">
        <f t="shared" si="199"/>
        <v>0.64766935653985591</v>
      </c>
      <c r="V236" s="340">
        <f t="shared" si="200"/>
        <v>0.64766935653985591</v>
      </c>
      <c r="W236" s="42">
        <f t="shared" si="235"/>
        <v>4983</v>
      </c>
      <c r="X236" s="80">
        <f t="shared" si="235"/>
        <v>4336620.84</v>
      </c>
      <c r="Y236" s="80"/>
      <c r="Z236" s="80">
        <f t="shared" si="235"/>
        <v>1395921.04</v>
      </c>
      <c r="AA236" s="213">
        <f t="shared" si="201"/>
        <v>0</v>
      </c>
      <c r="AB236" s="339">
        <f t="shared" si="202"/>
        <v>1395921.04</v>
      </c>
      <c r="AC236" s="340">
        <f t="shared" si="203"/>
        <v>0.32189141995637321</v>
      </c>
      <c r="AD236" s="340">
        <f t="shared" si="204"/>
        <v>0.32189141995637321</v>
      </c>
      <c r="AE236" s="42">
        <f t="shared" si="236"/>
        <v>3711</v>
      </c>
      <c r="AF236" s="80">
        <f t="shared" si="236"/>
        <v>3003779.8500000006</v>
      </c>
      <c r="AG236" s="80"/>
      <c r="AH236" s="80">
        <f t="shared" si="236"/>
        <v>1319527.53</v>
      </c>
      <c r="AI236" s="213">
        <f t="shared" si="205"/>
        <v>0</v>
      </c>
      <c r="AJ236" s="339">
        <f t="shared" si="206"/>
        <v>1319527.53</v>
      </c>
      <c r="AK236" s="340">
        <f t="shared" si="207"/>
        <v>0.43928902778943663</v>
      </c>
      <c r="AL236" s="340">
        <f t="shared" si="208"/>
        <v>0.43928902778943663</v>
      </c>
      <c r="AM236" s="4"/>
      <c r="AN236" s="213"/>
      <c r="AO236" s="348"/>
      <c r="AP236" s="60">
        <f t="shared" si="184"/>
        <v>0</v>
      </c>
      <c r="AQ236" s="213"/>
      <c r="AR236" s="348"/>
      <c r="AS236" s="60">
        <f t="shared" si="237"/>
        <v>0</v>
      </c>
      <c r="AT236" s="213"/>
      <c r="AU236" s="60">
        <f>VLOOKUP($A236,'Cost SettleCY14'!$A$23:$E$253,5,FALSE)</f>
        <v>0</v>
      </c>
      <c r="AV236" s="60">
        <f t="shared" si="238"/>
        <v>0</v>
      </c>
      <c r="AW236" s="213"/>
      <c r="AX236" s="60">
        <f>VLOOKUP($A236,'Cost SettleCY15'!$A$23:$E$253,5,FALSE)</f>
        <v>0</v>
      </c>
      <c r="AY236" s="60">
        <f t="shared" si="239"/>
        <v>0</v>
      </c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</row>
    <row r="237" spans="1:153" s="6" customFormat="1" x14ac:dyDescent="0.25">
      <c r="A237" s="76">
        <v>70085</v>
      </c>
      <c r="B237" s="76" t="s">
        <v>192</v>
      </c>
      <c r="C237" s="76"/>
      <c r="D237" s="76"/>
      <c r="E237" s="77" t="s">
        <v>438</v>
      </c>
      <c r="F237" s="268" t="s">
        <v>51</v>
      </c>
      <c r="G237" s="42">
        <f t="shared" si="233"/>
        <v>1420</v>
      </c>
      <c r="H237" s="80">
        <f t="shared" si="233"/>
        <v>3491217.85</v>
      </c>
      <c r="I237" s="80"/>
      <c r="J237" s="80">
        <f t="shared" si="233"/>
        <v>3391148.15</v>
      </c>
      <c r="K237" s="339">
        <f t="shared" si="193"/>
        <v>0</v>
      </c>
      <c r="L237" s="339">
        <f t="shared" si="194"/>
        <v>3391148.15</v>
      </c>
      <c r="M237" s="340">
        <f t="shared" si="195"/>
        <v>0.9713367356895245</v>
      </c>
      <c r="N237" s="340">
        <f t="shared" si="196"/>
        <v>0.9713367356895245</v>
      </c>
      <c r="O237" s="42">
        <f t="shared" si="234"/>
        <v>1340</v>
      </c>
      <c r="P237" s="80">
        <f t="shared" si="234"/>
        <v>3614367.3899999997</v>
      </c>
      <c r="Q237" s="80"/>
      <c r="R237" s="80">
        <f t="shared" si="234"/>
        <v>3681690.51</v>
      </c>
      <c r="S237" s="213">
        <f t="shared" si="197"/>
        <v>0</v>
      </c>
      <c r="T237" s="339">
        <f t="shared" si="198"/>
        <v>3681690.51</v>
      </c>
      <c r="U237" s="340">
        <f t="shared" si="199"/>
        <v>1.0186265292748782</v>
      </c>
      <c r="V237" s="340">
        <f t="shared" si="200"/>
        <v>1.0186265292748782</v>
      </c>
      <c r="W237" s="42">
        <f t="shared" si="235"/>
        <v>2737</v>
      </c>
      <c r="X237" s="80">
        <f t="shared" si="235"/>
        <v>4262321.46</v>
      </c>
      <c r="Y237" s="80"/>
      <c r="Z237" s="80">
        <f t="shared" si="235"/>
        <v>4198372.1500000004</v>
      </c>
      <c r="AA237" s="213">
        <f t="shared" si="201"/>
        <v>193630</v>
      </c>
      <c r="AB237" s="339">
        <f t="shared" si="202"/>
        <v>4392002.1500000004</v>
      </c>
      <c r="AC237" s="340">
        <f t="shared" si="203"/>
        <v>0.98499660088988228</v>
      </c>
      <c r="AD237" s="340">
        <f t="shared" si="204"/>
        <v>1.0304248966712146</v>
      </c>
      <c r="AE237" s="42">
        <f t="shared" si="236"/>
        <v>1239</v>
      </c>
      <c r="AF237" s="80">
        <f t="shared" si="236"/>
        <v>4268589.8599999994</v>
      </c>
      <c r="AG237" s="80"/>
      <c r="AH237" s="80">
        <f t="shared" si="236"/>
        <v>4451305.53</v>
      </c>
      <c r="AI237" s="213">
        <f t="shared" si="205"/>
        <v>0</v>
      </c>
      <c r="AJ237" s="339">
        <f t="shared" si="206"/>
        <v>4451305.53</v>
      </c>
      <c r="AK237" s="340">
        <f t="shared" si="207"/>
        <v>1.0428046910086604</v>
      </c>
      <c r="AL237" s="340">
        <f t="shared" si="208"/>
        <v>1.0428046910086604</v>
      </c>
      <c r="AM237" s="4"/>
      <c r="AN237" s="213"/>
      <c r="AO237" s="348"/>
      <c r="AP237" s="60">
        <f t="shared" si="184"/>
        <v>0</v>
      </c>
      <c r="AQ237" s="213"/>
      <c r="AR237" s="348"/>
      <c r="AS237" s="60">
        <f t="shared" si="237"/>
        <v>0</v>
      </c>
      <c r="AT237" s="213"/>
      <c r="AU237" s="60">
        <f>VLOOKUP($A237,'Cost SettleCY14'!$A$23:$E$253,5,FALSE)</f>
        <v>193630</v>
      </c>
      <c r="AV237" s="60">
        <f t="shared" si="238"/>
        <v>193630</v>
      </c>
      <c r="AW237" s="213"/>
      <c r="AX237" s="60">
        <f>VLOOKUP($A237,'Cost SettleCY15'!$A$23:$E$253,5,FALSE)</f>
        <v>0</v>
      </c>
      <c r="AY237" s="60">
        <f t="shared" si="239"/>
        <v>0</v>
      </c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</row>
    <row r="238" spans="1:153" s="6" customFormat="1" x14ac:dyDescent="0.25">
      <c r="A238" s="76">
        <v>70579</v>
      </c>
      <c r="B238" s="76" t="s">
        <v>193</v>
      </c>
      <c r="C238" s="76"/>
      <c r="D238" s="76"/>
      <c r="E238" s="77" t="s">
        <v>438</v>
      </c>
      <c r="F238" s="268" t="s">
        <v>51</v>
      </c>
      <c r="G238" s="42">
        <f t="shared" si="233"/>
        <v>8</v>
      </c>
      <c r="H238" s="80">
        <f t="shared" si="233"/>
        <v>36900.31</v>
      </c>
      <c r="I238" s="80"/>
      <c r="J238" s="80">
        <f t="shared" si="233"/>
        <v>20055.599999999999</v>
      </c>
      <c r="K238" s="339">
        <f t="shared" si="193"/>
        <v>0</v>
      </c>
      <c r="L238" s="339">
        <f t="shared" si="194"/>
        <v>20055.599999999999</v>
      </c>
      <c r="M238" s="340">
        <f t="shared" si="195"/>
        <v>0.54350762906869887</v>
      </c>
      <c r="N238" s="340">
        <f t="shared" si="196"/>
        <v>0.54350762906869887</v>
      </c>
      <c r="O238" s="42">
        <f t="shared" si="234"/>
        <v>3</v>
      </c>
      <c r="P238" s="80">
        <f t="shared" si="234"/>
        <v>21689.64</v>
      </c>
      <c r="Q238" s="80"/>
      <c r="R238" s="80">
        <f t="shared" si="234"/>
        <v>0</v>
      </c>
      <c r="S238" s="213">
        <f t="shared" si="197"/>
        <v>0</v>
      </c>
      <c r="T238" s="339">
        <f t="shared" si="198"/>
        <v>0</v>
      </c>
      <c r="U238" s="340">
        <f t="shared" si="199"/>
        <v>0</v>
      </c>
      <c r="V238" s="340">
        <f t="shared" si="200"/>
        <v>0</v>
      </c>
      <c r="W238" s="42">
        <f t="shared" si="235"/>
        <v>0</v>
      </c>
      <c r="X238" s="80">
        <f t="shared" si="235"/>
        <v>0</v>
      </c>
      <c r="Y238" s="80"/>
      <c r="Z238" s="80">
        <f t="shared" si="235"/>
        <v>0</v>
      </c>
      <c r="AA238" s="213">
        <f t="shared" si="201"/>
        <v>0</v>
      </c>
      <c r="AB238" s="339">
        <f t="shared" si="202"/>
        <v>0</v>
      </c>
      <c r="AC238" s="340" t="str">
        <f t="shared" si="203"/>
        <v/>
      </c>
      <c r="AD238" s="340" t="str">
        <f t="shared" si="204"/>
        <v/>
      </c>
      <c r="AE238" s="42">
        <f t="shared" si="236"/>
        <v>3</v>
      </c>
      <c r="AF238" s="80">
        <f t="shared" si="236"/>
        <v>22468.22</v>
      </c>
      <c r="AG238" s="80"/>
      <c r="AH238" s="80">
        <f t="shared" si="236"/>
        <v>4061.75</v>
      </c>
      <c r="AI238" s="213">
        <f t="shared" si="205"/>
        <v>0</v>
      </c>
      <c r="AJ238" s="339">
        <f t="shared" si="206"/>
        <v>4061.75</v>
      </c>
      <c r="AK238" s="340">
        <f t="shared" si="207"/>
        <v>0.18077756048320695</v>
      </c>
      <c r="AL238" s="340">
        <f t="shared" si="208"/>
        <v>0.18077756048320695</v>
      </c>
      <c r="AM238" s="4"/>
      <c r="AN238" s="213"/>
      <c r="AO238" s="348"/>
      <c r="AP238" s="60">
        <f t="shared" si="184"/>
        <v>0</v>
      </c>
      <c r="AQ238" s="213"/>
      <c r="AR238" s="348"/>
      <c r="AS238" s="60">
        <f t="shared" si="237"/>
        <v>0</v>
      </c>
      <c r="AT238" s="213"/>
      <c r="AU238" s="60">
        <f>VLOOKUP($A238,'Cost SettleCY14'!$A$23:$E$253,5,FALSE)</f>
        <v>0</v>
      </c>
      <c r="AV238" s="60">
        <f t="shared" si="238"/>
        <v>0</v>
      </c>
      <c r="AW238" s="213"/>
      <c r="AX238" s="60">
        <f>VLOOKUP($A238,'Cost SettleCY15'!$A$23:$E$253,5,FALSE)</f>
        <v>0</v>
      </c>
      <c r="AY238" s="60">
        <f t="shared" si="239"/>
        <v>0</v>
      </c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</row>
    <row r="239" spans="1:153" s="6" customFormat="1" x14ac:dyDescent="0.25">
      <c r="A239" s="76">
        <v>70505</v>
      </c>
      <c r="B239" s="76" t="s">
        <v>194</v>
      </c>
      <c r="C239" s="76"/>
      <c r="D239" s="76"/>
      <c r="E239" s="77" t="s">
        <v>438</v>
      </c>
      <c r="F239" s="268" t="s">
        <v>51</v>
      </c>
      <c r="G239" s="42">
        <f t="shared" si="233"/>
        <v>1233</v>
      </c>
      <c r="H239" s="80">
        <f t="shared" si="233"/>
        <v>307747.08999999997</v>
      </c>
      <c r="I239" s="80"/>
      <c r="J239" s="80">
        <f t="shared" si="233"/>
        <v>187303.39</v>
      </c>
      <c r="K239" s="339">
        <f t="shared" si="193"/>
        <v>0</v>
      </c>
      <c r="L239" s="339">
        <f t="shared" si="194"/>
        <v>187303.39</v>
      </c>
      <c r="M239" s="340">
        <f t="shared" si="195"/>
        <v>0.60862765591057266</v>
      </c>
      <c r="N239" s="340">
        <f t="shared" si="196"/>
        <v>0.60862765591057266</v>
      </c>
      <c r="O239" s="42">
        <f t="shared" si="234"/>
        <v>551</v>
      </c>
      <c r="P239" s="80">
        <f t="shared" si="234"/>
        <v>153165.20000000001</v>
      </c>
      <c r="Q239" s="80"/>
      <c r="R239" s="80">
        <f t="shared" si="234"/>
        <v>91294.049999999988</v>
      </c>
      <c r="S239" s="213">
        <f t="shared" si="197"/>
        <v>0</v>
      </c>
      <c r="T239" s="339">
        <f t="shared" si="198"/>
        <v>91294.049999999988</v>
      </c>
      <c r="U239" s="340">
        <f t="shared" si="199"/>
        <v>0.59604955956052663</v>
      </c>
      <c r="V239" s="340">
        <f t="shared" si="200"/>
        <v>0.59604955956052663</v>
      </c>
      <c r="W239" s="42">
        <f t="shared" si="235"/>
        <v>30</v>
      </c>
      <c r="X239" s="80">
        <f t="shared" si="235"/>
        <v>20484.510000000002</v>
      </c>
      <c r="Y239" s="80"/>
      <c r="Z239" s="80">
        <f t="shared" si="235"/>
        <v>5478.86</v>
      </c>
      <c r="AA239" s="213">
        <f t="shared" si="201"/>
        <v>0</v>
      </c>
      <c r="AB239" s="339">
        <f t="shared" si="202"/>
        <v>5478.86</v>
      </c>
      <c r="AC239" s="340">
        <f t="shared" si="203"/>
        <v>0.2674635614910974</v>
      </c>
      <c r="AD239" s="340">
        <f t="shared" si="204"/>
        <v>0.2674635614910974</v>
      </c>
      <c r="AE239" s="42">
        <f t="shared" si="236"/>
        <v>7268</v>
      </c>
      <c r="AF239" s="80">
        <f t="shared" si="236"/>
        <v>1300557.69</v>
      </c>
      <c r="AG239" s="80"/>
      <c r="AH239" s="80">
        <f t="shared" si="236"/>
        <v>770723.8</v>
      </c>
      <c r="AI239" s="213">
        <f t="shared" si="205"/>
        <v>0</v>
      </c>
      <c r="AJ239" s="339">
        <f t="shared" si="206"/>
        <v>770723.8</v>
      </c>
      <c r="AK239" s="340">
        <f t="shared" si="207"/>
        <v>0.59261023630562681</v>
      </c>
      <c r="AL239" s="340">
        <f t="shared" si="208"/>
        <v>0.59261023630562681</v>
      </c>
      <c r="AM239" s="4"/>
      <c r="AN239" s="213"/>
      <c r="AO239" s="348"/>
      <c r="AP239" s="60">
        <f t="shared" si="184"/>
        <v>0</v>
      </c>
      <c r="AQ239" s="213"/>
      <c r="AR239" s="348"/>
      <c r="AS239" s="60">
        <f t="shared" si="237"/>
        <v>0</v>
      </c>
      <c r="AT239" s="213"/>
      <c r="AU239" s="60">
        <f>VLOOKUP($A239,'Cost SettleCY14'!$A$23:$E$253,5,FALSE)</f>
        <v>0</v>
      </c>
      <c r="AV239" s="60">
        <f t="shared" si="238"/>
        <v>0</v>
      </c>
      <c r="AW239" s="213"/>
      <c r="AX239" s="60">
        <f>VLOOKUP($A239,'Cost SettleCY15'!$A$23:$E$253,5,FALSE)</f>
        <v>0</v>
      </c>
      <c r="AY239" s="60">
        <f t="shared" si="239"/>
        <v>0</v>
      </c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</row>
    <row r="240" spans="1:153" x14ac:dyDescent="0.25">
      <c r="A240" s="78">
        <v>70584</v>
      </c>
      <c r="B240" s="76" t="s">
        <v>120</v>
      </c>
      <c r="C240" s="76"/>
      <c r="D240" s="76"/>
      <c r="E240" s="77" t="s">
        <v>438</v>
      </c>
      <c r="F240" s="268" t="s">
        <v>51</v>
      </c>
      <c r="G240" s="42">
        <f t="shared" si="233"/>
        <v>374</v>
      </c>
      <c r="H240" s="80">
        <f t="shared" si="233"/>
        <v>1565798.78</v>
      </c>
      <c r="I240" s="80"/>
      <c r="J240" s="80">
        <f t="shared" si="233"/>
        <v>1395181.48</v>
      </c>
      <c r="K240" s="339">
        <f t="shared" si="193"/>
        <v>0</v>
      </c>
      <c r="L240" s="339">
        <f t="shared" si="194"/>
        <v>1395181.48</v>
      </c>
      <c r="M240" s="340">
        <f t="shared" si="195"/>
        <v>0.89103497704858348</v>
      </c>
      <c r="N240" s="340">
        <f t="shared" si="196"/>
        <v>0.89103497704858348</v>
      </c>
      <c r="O240" s="42">
        <f t="shared" si="234"/>
        <v>672</v>
      </c>
      <c r="P240" s="80">
        <f t="shared" si="234"/>
        <v>1686565.3499999999</v>
      </c>
      <c r="Q240" s="80"/>
      <c r="R240" s="80">
        <f t="shared" si="234"/>
        <v>1460839.89</v>
      </c>
      <c r="S240" s="213">
        <f t="shared" si="197"/>
        <v>0</v>
      </c>
      <c r="T240" s="339">
        <f t="shared" si="198"/>
        <v>1460839.89</v>
      </c>
      <c r="U240" s="340">
        <f t="shared" si="199"/>
        <v>0.86616263638998636</v>
      </c>
      <c r="V240" s="340">
        <f t="shared" si="200"/>
        <v>0.86616263638998636</v>
      </c>
      <c r="W240" s="42">
        <f t="shared" si="235"/>
        <v>1153</v>
      </c>
      <c r="X240" s="80">
        <f t="shared" si="235"/>
        <v>1588551.69</v>
      </c>
      <c r="Y240" s="80"/>
      <c r="Z240" s="80">
        <f t="shared" si="235"/>
        <v>598316.18999999994</v>
      </c>
      <c r="AA240" s="213">
        <f t="shared" si="201"/>
        <v>0</v>
      </c>
      <c r="AB240" s="339">
        <f t="shared" si="202"/>
        <v>598316.18999999994</v>
      </c>
      <c r="AC240" s="340">
        <f t="shared" si="203"/>
        <v>0.3766425693078958</v>
      </c>
      <c r="AD240" s="340">
        <f t="shared" si="204"/>
        <v>0.3766425693078958</v>
      </c>
      <c r="AE240" s="42">
        <f t="shared" si="236"/>
        <v>10083</v>
      </c>
      <c r="AF240" s="80">
        <f t="shared" si="236"/>
        <v>2261120.41</v>
      </c>
      <c r="AG240" s="80"/>
      <c r="AH240" s="80">
        <f t="shared" si="236"/>
        <v>1271087.29</v>
      </c>
      <c r="AI240" s="213">
        <f t="shared" si="205"/>
        <v>0</v>
      </c>
      <c r="AJ240" s="339">
        <f t="shared" si="206"/>
        <v>1271087.29</v>
      </c>
      <c r="AK240" s="340">
        <f t="shared" si="207"/>
        <v>0.56214931517070332</v>
      </c>
      <c r="AL240" s="340">
        <f t="shared" si="208"/>
        <v>0.56214931517070332</v>
      </c>
      <c r="AN240" s="213"/>
      <c r="AO240" s="348"/>
      <c r="AP240" s="60">
        <f t="shared" si="184"/>
        <v>0</v>
      </c>
      <c r="AQ240" s="213"/>
      <c r="AR240" s="348"/>
      <c r="AS240" s="60">
        <f t="shared" si="237"/>
        <v>0</v>
      </c>
      <c r="AT240" s="213"/>
      <c r="AU240" s="60">
        <f>VLOOKUP($A240,'Cost SettleCY14'!$A$23:$E$253,5,FALSE)</f>
        <v>0</v>
      </c>
      <c r="AV240" s="60">
        <f t="shared" si="238"/>
        <v>0</v>
      </c>
      <c r="AW240" s="213"/>
      <c r="AX240" s="60">
        <f>VLOOKUP($A240,'Cost SettleCY15'!$A$23:$E$253,5,FALSE)</f>
        <v>0</v>
      </c>
      <c r="AY240" s="60">
        <f t="shared" si="239"/>
        <v>0</v>
      </c>
    </row>
    <row r="241" spans="1:51" x14ac:dyDescent="0.25">
      <c r="A241" s="76">
        <v>70595</v>
      </c>
      <c r="B241" s="76" t="s">
        <v>195</v>
      </c>
      <c r="C241" s="76"/>
      <c r="D241" s="76"/>
      <c r="E241" s="77" t="s">
        <v>438</v>
      </c>
      <c r="F241" s="268" t="s">
        <v>51</v>
      </c>
      <c r="G241" s="42">
        <f t="shared" si="233"/>
        <v>688</v>
      </c>
      <c r="H241" s="80">
        <f t="shared" si="233"/>
        <v>318608.52999999997</v>
      </c>
      <c r="I241" s="80"/>
      <c r="J241" s="80">
        <f t="shared" si="233"/>
        <v>208903.55</v>
      </c>
      <c r="K241" s="339">
        <f t="shared" si="193"/>
        <v>182469</v>
      </c>
      <c r="L241" s="339">
        <f t="shared" si="194"/>
        <v>391372.55</v>
      </c>
      <c r="M241" s="340">
        <f t="shared" si="195"/>
        <v>0.65567469270204415</v>
      </c>
      <c r="N241" s="340">
        <f t="shared" si="196"/>
        <v>1.2283806400286899</v>
      </c>
      <c r="O241" s="42">
        <f t="shared" si="234"/>
        <v>1475</v>
      </c>
      <c r="P241" s="80">
        <f t="shared" si="234"/>
        <v>2367744.7199999997</v>
      </c>
      <c r="Q241" s="80"/>
      <c r="R241" s="80">
        <f t="shared" si="234"/>
        <v>324643.42</v>
      </c>
      <c r="S241" s="213">
        <f t="shared" si="197"/>
        <v>0</v>
      </c>
      <c r="T241" s="339">
        <f t="shared" si="198"/>
        <v>324643.42</v>
      </c>
      <c r="U241" s="340">
        <f t="shared" si="199"/>
        <v>0.13711081995359703</v>
      </c>
      <c r="V241" s="340">
        <f t="shared" si="200"/>
        <v>0.13711081995359703</v>
      </c>
      <c r="W241" s="42">
        <f t="shared" si="235"/>
        <v>2431</v>
      </c>
      <c r="X241" s="80">
        <f t="shared" si="235"/>
        <v>3846941.37</v>
      </c>
      <c r="Y241" s="80"/>
      <c r="Z241" s="80">
        <f t="shared" si="235"/>
        <v>151910.68</v>
      </c>
      <c r="AA241" s="213">
        <f t="shared" si="201"/>
        <v>0</v>
      </c>
      <c r="AB241" s="339">
        <f t="shared" si="202"/>
        <v>151910.68</v>
      </c>
      <c r="AC241" s="340">
        <f t="shared" si="203"/>
        <v>3.9488691245637565E-2</v>
      </c>
      <c r="AD241" s="340">
        <f t="shared" si="204"/>
        <v>3.9488691245637565E-2</v>
      </c>
      <c r="AE241" s="42">
        <f t="shared" si="236"/>
        <v>1901</v>
      </c>
      <c r="AF241" s="80">
        <f t="shared" si="236"/>
        <v>2861010.6300000004</v>
      </c>
      <c r="AG241" s="80"/>
      <c r="AH241" s="80">
        <f t="shared" si="236"/>
        <v>102779.84</v>
      </c>
      <c r="AI241" s="213">
        <f t="shared" si="205"/>
        <v>0</v>
      </c>
      <c r="AJ241" s="339">
        <f t="shared" si="206"/>
        <v>102779.84</v>
      </c>
      <c r="AK241" s="340">
        <f t="shared" si="207"/>
        <v>3.5924312521690975E-2</v>
      </c>
      <c r="AL241" s="340">
        <f t="shared" si="208"/>
        <v>3.5924312521690975E-2</v>
      </c>
      <c r="AN241" s="213">
        <f>VLOOKUP($A241,SuppCY12!$A$5:$C$48,3,FALSE)</f>
        <v>182469</v>
      </c>
      <c r="AO241" s="348"/>
      <c r="AP241" s="60">
        <f t="shared" si="184"/>
        <v>182469</v>
      </c>
      <c r="AQ241" s="213"/>
      <c r="AR241" s="348"/>
      <c r="AS241" s="60">
        <f t="shared" si="237"/>
        <v>0</v>
      </c>
      <c r="AT241" s="213"/>
      <c r="AU241" s="60">
        <f>VLOOKUP($A241,'Cost SettleCY14'!$A$23:$E$253,5,FALSE)</f>
        <v>0</v>
      </c>
      <c r="AV241" s="60">
        <f t="shared" si="238"/>
        <v>0</v>
      </c>
      <c r="AW241" s="213"/>
      <c r="AX241" s="60">
        <f>VLOOKUP($A241,'Cost SettleCY15'!$A$23:$E$253,5,FALSE)</f>
        <v>0</v>
      </c>
      <c r="AY241" s="60">
        <f t="shared" si="239"/>
        <v>0</v>
      </c>
    </row>
    <row r="242" spans="1:51" x14ac:dyDescent="0.25">
      <c r="A242" s="76">
        <v>70557</v>
      </c>
      <c r="B242" s="76" t="s">
        <v>196</v>
      </c>
      <c r="C242" s="76"/>
      <c r="D242" s="76"/>
      <c r="E242" s="77" t="s">
        <v>438</v>
      </c>
      <c r="F242" s="268" t="s">
        <v>51</v>
      </c>
      <c r="G242" s="42">
        <f t="shared" si="233"/>
        <v>68</v>
      </c>
      <c r="H242" s="80">
        <f t="shared" si="233"/>
        <v>62110.92</v>
      </c>
      <c r="I242" s="80"/>
      <c r="J242" s="80">
        <f t="shared" si="233"/>
        <v>20450.759999999998</v>
      </c>
      <c r="K242" s="339">
        <f t="shared" si="193"/>
        <v>0</v>
      </c>
      <c r="L242" s="339">
        <f t="shared" si="194"/>
        <v>20450.759999999998</v>
      </c>
      <c r="M242" s="340">
        <f t="shared" si="195"/>
        <v>0.32926190756794455</v>
      </c>
      <c r="N242" s="340">
        <f t="shared" si="196"/>
        <v>0.32926190756794455</v>
      </c>
      <c r="O242" s="42">
        <f t="shared" si="234"/>
        <v>172</v>
      </c>
      <c r="P242" s="80">
        <f t="shared" si="234"/>
        <v>109556.53</v>
      </c>
      <c r="Q242" s="80"/>
      <c r="R242" s="80">
        <f t="shared" si="234"/>
        <v>12470.22</v>
      </c>
      <c r="S242" s="213">
        <f t="shared" si="197"/>
        <v>0</v>
      </c>
      <c r="T242" s="339">
        <f t="shared" si="198"/>
        <v>12470.22</v>
      </c>
      <c r="U242" s="340">
        <f t="shared" si="199"/>
        <v>0.11382452511046123</v>
      </c>
      <c r="V242" s="340">
        <f t="shared" si="200"/>
        <v>0.11382452511046123</v>
      </c>
      <c r="W242" s="42">
        <f t="shared" si="235"/>
        <v>654</v>
      </c>
      <c r="X242" s="80">
        <f t="shared" si="235"/>
        <v>785187.44000000006</v>
      </c>
      <c r="Y242" s="80"/>
      <c r="Z242" s="80">
        <f t="shared" si="235"/>
        <v>308167.86000000004</v>
      </c>
      <c r="AA242" s="213">
        <f t="shared" si="201"/>
        <v>0</v>
      </c>
      <c r="AB242" s="339">
        <f t="shared" si="202"/>
        <v>308167.86000000004</v>
      </c>
      <c r="AC242" s="340">
        <f t="shared" si="203"/>
        <v>0.39247680783075189</v>
      </c>
      <c r="AD242" s="340">
        <f t="shared" si="204"/>
        <v>0.39247680783075189</v>
      </c>
      <c r="AE242" s="42">
        <f t="shared" si="236"/>
        <v>924</v>
      </c>
      <c r="AF242" s="80">
        <f t="shared" si="236"/>
        <v>2824403.2399999998</v>
      </c>
      <c r="AG242" s="80"/>
      <c r="AH242" s="80">
        <f t="shared" si="236"/>
        <v>1612751.24</v>
      </c>
      <c r="AI242" s="213">
        <f t="shared" si="205"/>
        <v>0</v>
      </c>
      <c r="AJ242" s="339">
        <f t="shared" si="206"/>
        <v>1612751.24</v>
      </c>
      <c r="AK242" s="340">
        <f t="shared" si="207"/>
        <v>0.57100601541584417</v>
      </c>
      <c r="AL242" s="340">
        <f t="shared" si="208"/>
        <v>0.57100601541584417</v>
      </c>
      <c r="AN242" s="213"/>
      <c r="AO242" s="348"/>
      <c r="AP242" s="60">
        <f t="shared" si="184"/>
        <v>0</v>
      </c>
      <c r="AQ242" s="213"/>
      <c r="AR242" s="348"/>
      <c r="AS242" s="60">
        <f t="shared" si="237"/>
        <v>0</v>
      </c>
      <c r="AT242" s="213"/>
      <c r="AU242" s="60">
        <f>VLOOKUP($A242,'Cost SettleCY14'!$A$23:$E$253,5,FALSE)</f>
        <v>0</v>
      </c>
      <c r="AV242" s="60">
        <f t="shared" si="238"/>
        <v>0</v>
      </c>
      <c r="AW242" s="213"/>
      <c r="AX242" s="60">
        <f>VLOOKUP($A242,'Cost SettleCY15'!$A$23:$E$253,5,FALSE)</f>
        <v>0</v>
      </c>
      <c r="AY242" s="60">
        <f t="shared" si="239"/>
        <v>0</v>
      </c>
    </row>
    <row r="243" spans="1:51" x14ac:dyDescent="0.25">
      <c r="A243" s="76">
        <v>70513</v>
      </c>
      <c r="B243" s="76" t="s">
        <v>197</v>
      </c>
      <c r="C243" s="76"/>
      <c r="D243" s="76"/>
      <c r="E243" s="77" t="s">
        <v>438</v>
      </c>
      <c r="F243" s="268" t="s">
        <v>51</v>
      </c>
      <c r="G243" s="42">
        <f t="shared" si="233"/>
        <v>528</v>
      </c>
      <c r="H243" s="80">
        <f t="shared" si="233"/>
        <v>1542339.34</v>
      </c>
      <c r="I243" s="80"/>
      <c r="J243" s="80">
        <f t="shared" si="233"/>
        <v>1510483.96</v>
      </c>
      <c r="K243" s="339">
        <f t="shared" si="193"/>
        <v>0</v>
      </c>
      <c r="L243" s="339">
        <f t="shared" si="194"/>
        <v>1510483.96</v>
      </c>
      <c r="M243" s="340">
        <f t="shared" si="195"/>
        <v>0.9793460627153554</v>
      </c>
      <c r="N243" s="340">
        <f t="shared" si="196"/>
        <v>0.9793460627153554</v>
      </c>
      <c r="O243" s="42">
        <f t="shared" si="234"/>
        <v>243</v>
      </c>
      <c r="P243" s="80">
        <f t="shared" si="234"/>
        <v>665177.16</v>
      </c>
      <c r="Q243" s="80"/>
      <c r="R243" s="80">
        <f t="shared" si="234"/>
        <v>713530.51</v>
      </c>
      <c r="S243" s="213">
        <f t="shared" si="197"/>
        <v>0</v>
      </c>
      <c r="T243" s="339">
        <f t="shared" si="198"/>
        <v>713530.51</v>
      </c>
      <c r="U243" s="340">
        <f t="shared" si="199"/>
        <v>1.0726924388083319</v>
      </c>
      <c r="V243" s="340">
        <f t="shared" si="200"/>
        <v>1.0726924388083319</v>
      </c>
      <c r="W243" s="42">
        <f t="shared" si="235"/>
        <v>26</v>
      </c>
      <c r="X243" s="80">
        <f t="shared" si="235"/>
        <v>59754.119999999995</v>
      </c>
      <c r="Y243" s="80"/>
      <c r="Z243" s="80">
        <f t="shared" si="235"/>
        <v>41958.49</v>
      </c>
      <c r="AA243" s="213">
        <f t="shared" si="201"/>
        <v>0</v>
      </c>
      <c r="AB243" s="339">
        <f t="shared" si="202"/>
        <v>41958.49</v>
      </c>
      <c r="AC243" s="340">
        <f t="shared" si="203"/>
        <v>0.70218572376264599</v>
      </c>
      <c r="AD243" s="340">
        <f t="shared" si="204"/>
        <v>0.70218572376264599</v>
      </c>
      <c r="AE243" s="42">
        <f t="shared" si="236"/>
        <v>12899</v>
      </c>
      <c r="AF243" s="80">
        <f t="shared" si="236"/>
        <v>1663527.73</v>
      </c>
      <c r="AG243" s="80"/>
      <c r="AH243" s="80">
        <f t="shared" si="236"/>
        <v>839397.55</v>
      </c>
      <c r="AI243" s="213">
        <f t="shared" si="205"/>
        <v>0</v>
      </c>
      <c r="AJ243" s="339">
        <f t="shared" si="206"/>
        <v>839397.55</v>
      </c>
      <c r="AK243" s="340">
        <f t="shared" si="207"/>
        <v>0.50458885347225324</v>
      </c>
      <c r="AL243" s="340">
        <f t="shared" si="208"/>
        <v>0.50458885347225324</v>
      </c>
      <c r="AN243" s="213"/>
      <c r="AO243" s="348"/>
      <c r="AP243" s="60">
        <f t="shared" si="184"/>
        <v>0</v>
      </c>
      <c r="AQ243" s="213"/>
      <c r="AR243" s="348"/>
      <c r="AS243" s="60">
        <f t="shared" si="237"/>
        <v>0</v>
      </c>
      <c r="AT243" s="213"/>
      <c r="AU243" s="60">
        <f>VLOOKUP($A243,'Cost SettleCY14'!$A$23:$E$253,5,FALSE)</f>
        <v>0</v>
      </c>
      <c r="AV243" s="60">
        <f t="shared" si="238"/>
        <v>0</v>
      </c>
      <c r="AW243" s="213"/>
      <c r="AX243" s="60">
        <f>VLOOKUP($A243,'Cost SettleCY15'!$A$23:$E$253,5,FALSE)</f>
        <v>0</v>
      </c>
      <c r="AY243" s="60">
        <f t="shared" si="239"/>
        <v>0</v>
      </c>
    </row>
    <row r="244" spans="1:51" x14ac:dyDescent="0.25">
      <c r="A244" s="76">
        <v>70534</v>
      </c>
      <c r="B244" s="76" t="s">
        <v>198</v>
      </c>
      <c r="C244" s="76"/>
      <c r="D244" s="76"/>
      <c r="E244" s="77" t="s">
        <v>438</v>
      </c>
      <c r="F244" s="268" t="s">
        <v>51</v>
      </c>
      <c r="G244" s="42">
        <f t="shared" si="233"/>
        <v>19</v>
      </c>
      <c r="H244" s="80">
        <f t="shared" si="233"/>
        <v>32876.550000000003</v>
      </c>
      <c r="I244" s="80"/>
      <c r="J244" s="80">
        <f t="shared" si="233"/>
        <v>16112.05</v>
      </c>
      <c r="K244" s="339">
        <f t="shared" si="193"/>
        <v>0</v>
      </c>
      <c r="L244" s="339">
        <f t="shared" si="194"/>
        <v>16112.05</v>
      </c>
      <c r="M244" s="340">
        <f t="shared" si="195"/>
        <v>0.4900772739232066</v>
      </c>
      <c r="N244" s="340">
        <f t="shared" si="196"/>
        <v>0.4900772739232066</v>
      </c>
      <c r="O244" s="42">
        <f t="shared" si="234"/>
        <v>7</v>
      </c>
      <c r="P244" s="80">
        <f t="shared" si="234"/>
        <v>15907.03</v>
      </c>
      <c r="Q244" s="80"/>
      <c r="R244" s="80">
        <f t="shared" si="234"/>
        <v>6905.99</v>
      </c>
      <c r="S244" s="213">
        <f t="shared" si="197"/>
        <v>0</v>
      </c>
      <c r="T244" s="339">
        <f t="shared" si="198"/>
        <v>6905.99</v>
      </c>
      <c r="U244" s="340">
        <f t="shared" si="199"/>
        <v>0.43414704064806564</v>
      </c>
      <c r="V244" s="340">
        <f t="shared" si="200"/>
        <v>0.43414704064806564</v>
      </c>
      <c r="W244" s="42">
        <f t="shared" si="235"/>
        <v>31</v>
      </c>
      <c r="X244" s="80">
        <f t="shared" si="235"/>
        <v>36788.130000000005</v>
      </c>
      <c r="Y244" s="80"/>
      <c r="Z244" s="80">
        <f t="shared" si="235"/>
        <v>30227.61</v>
      </c>
      <c r="AA244" s="213">
        <f t="shared" si="201"/>
        <v>0</v>
      </c>
      <c r="AB244" s="339">
        <f t="shared" si="202"/>
        <v>30227.61</v>
      </c>
      <c r="AC244" s="340">
        <f t="shared" si="203"/>
        <v>0.82166747806969254</v>
      </c>
      <c r="AD244" s="340">
        <f t="shared" si="204"/>
        <v>0.82166747806969254</v>
      </c>
      <c r="AE244" s="42">
        <f t="shared" si="236"/>
        <v>9662</v>
      </c>
      <c r="AF244" s="80">
        <f t="shared" si="236"/>
        <v>3630868.4099999997</v>
      </c>
      <c r="AG244" s="80"/>
      <c r="AH244" s="80">
        <f t="shared" si="236"/>
        <v>3678350.16</v>
      </c>
      <c r="AI244" s="213">
        <f t="shared" si="205"/>
        <v>0</v>
      </c>
      <c r="AJ244" s="339">
        <f t="shared" si="206"/>
        <v>3678350.16</v>
      </c>
      <c r="AK244" s="340">
        <f t="shared" si="207"/>
        <v>1.0130772434135118</v>
      </c>
      <c r="AL244" s="340">
        <f t="shared" si="208"/>
        <v>1.0130772434135118</v>
      </c>
      <c r="AN244" s="213"/>
      <c r="AO244" s="348"/>
      <c r="AP244" s="60">
        <f t="shared" ref="AP244:AP305" si="240">SUM(AN244:AO244)</f>
        <v>0</v>
      </c>
      <c r="AQ244" s="213"/>
      <c r="AR244" s="348"/>
      <c r="AS244" s="60">
        <f t="shared" si="237"/>
        <v>0</v>
      </c>
      <c r="AT244" s="213"/>
      <c r="AU244" s="60">
        <f>VLOOKUP($A244,'Cost SettleCY14'!$A$23:$E$253,5,FALSE)</f>
        <v>0</v>
      </c>
      <c r="AV244" s="60">
        <f t="shared" si="238"/>
        <v>0</v>
      </c>
      <c r="AW244" s="213"/>
      <c r="AX244" s="60">
        <f>VLOOKUP($A244,'Cost SettleCY15'!$A$23:$E$253,5,FALSE)</f>
        <v>0</v>
      </c>
      <c r="AY244" s="60">
        <f t="shared" si="239"/>
        <v>0</v>
      </c>
    </row>
    <row r="245" spans="1:51" x14ac:dyDescent="0.25">
      <c r="A245" s="76">
        <v>70533</v>
      </c>
      <c r="B245" s="76" t="s">
        <v>199</v>
      </c>
      <c r="C245" s="76"/>
      <c r="D245" s="76"/>
      <c r="E245" s="77" t="s">
        <v>438</v>
      </c>
      <c r="F245" s="268" t="s">
        <v>51</v>
      </c>
      <c r="G245" s="42">
        <f t="shared" si="233"/>
        <v>2584</v>
      </c>
      <c r="H245" s="80">
        <f t="shared" si="233"/>
        <v>4704788.2699999996</v>
      </c>
      <c r="I245" s="80"/>
      <c r="J245" s="80">
        <f t="shared" si="233"/>
        <v>2337839.12</v>
      </c>
      <c r="K245" s="339">
        <f t="shared" si="193"/>
        <v>0</v>
      </c>
      <c r="L245" s="339">
        <f t="shared" si="194"/>
        <v>2337839.12</v>
      </c>
      <c r="M245" s="340">
        <f t="shared" si="195"/>
        <v>0.49690634005937961</v>
      </c>
      <c r="N245" s="340">
        <f t="shared" si="196"/>
        <v>0.49690634005937961</v>
      </c>
      <c r="O245" s="42">
        <f t="shared" si="234"/>
        <v>4947</v>
      </c>
      <c r="P245" s="80">
        <f t="shared" si="234"/>
        <v>5260595.43</v>
      </c>
      <c r="Q245" s="80"/>
      <c r="R245" s="80">
        <f t="shared" si="234"/>
        <v>2288630.9499999997</v>
      </c>
      <c r="S245" s="213">
        <f t="shared" si="197"/>
        <v>0</v>
      </c>
      <c r="T245" s="339">
        <f t="shared" si="198"/>
        <v>2288630.9499999997</v>
      </c>
      <c r="U245" s="340">
        <f t="shared" si="199"/>
        <v>0.43505169337836724</v>
      </c>
      <c r="V245" s="340">
        <f t="shared" si="200"/>
        <v>0.43505169337836724</v>
      </c>
      <c r="W245" s="42">
        <f t="shared" si="235"/>
        <v>11366</v>
      </c>
      <c r="X245" s="80">
        <f t="shared" si="235"/>
        <v>6213614.9000000004</v>
      </c>
      <c r="Y245" s="80"/>
      <c r="Z245" s="80">
        <f t="shared" si="235"/>
        <v>3300877.61</v>
      </c>
      <c r="AA245" s="213">
        <f t="shared" si="201"/>
        <v>203616</v>
      </c>
      <c r="AB245" s="339">
        <f t="shared" si="202"/>
        <v>3504493.61</v>
      </c>
      <c r="AC245" s="340">
        <f t="shared" si="203"/>
        <v>0.53123305243780072</v>
      </c>
      <c r="AD245" s="340">
        <f t="shared" si="204"/>
        <v>0.56400238289630722</v>
      </c>
      <c r="AE245" s="42">
        <f t="shared" si="236"/>
        <v>2604</v>
      </c>
      <c r="AF245" s="80">
        <f t="shared" si="236"/>
        <v>6164409.3900000006</v>
      </c>
      <c r="AG245" s="80"/>
      <c r="AH245" s="80">
        <f t="shared" si="236"/>
        <v>4142132.38</v>
      </c>
      <c r="AI245" s="213">
        <f t="shared" si="205"/>
        <v>12265</v>
      </c>
      <c r="AJ245" s="339">
        <f t="shared" si="206"/>
        <v>4154397.38</v>
      </c>
      <c r="AK245" s="340">
        <f t="shared" si="207"/>
        <v>0.67194310402541246</v>
      </c>
      <c r="AL245" s="340">
        <f t="shared" si="208"/>
        <v>0.67393275124447882</v>
      </c>
      <c r="AN245" s="213"/>
      <c r="AO245" s="348"/>
      <c r="AP245" s="60">
        <f t="shared" si="240"/>
        <v>0</v>
      </c>
      <c r="AQ245" s="213"/>
      <c r="AR245" s="348"/>
      <c r="AS245" s="60">
        <f t="shared" si="237"/>
        <v>0</v>
      </c>
      <c r="AT245" s="213"/>
      <c r="AU245" s="60">
        <f>VLOOKUP($A245,'Cost SettleCY14'!$A$23:$E$253,5,FALSE)</f>
        <v>203616</v>
      </c>
      <c r="AV245" s="60">
        <f t="shared" si="238"/>
        <v>203616</v>
      </c>
      <c r="AW245" s="213"/>
      <c r="AX245" s="60">
        <f>VLOOKUP($A245,'Cost SettleCY15'!$A$23:$E$253,5,FALSE)</f>
        <v>12265</v>
      </c>
      <c r="AY245" s="60">
        <f t="shared" si="239"/>
        <v>12265</v>
      </c>
    </row>
    <row r="246" spans="1:51" x14ac:dyDescent="0.25">
      <c r="A246" s="78">
        <v>70453</v>
      </c>
      <c r="B246" s="76" t="s">
        <v>127</v>
      </c>
      <c r="C246" s="76"/>
      <c r="D246" s="76"/>
      <c r="E246" s="77" t="s">
        <v>438</v>
      </c>
      <c r="F246" s="268" t="s">
        <v>51</v>
      </c>
      <c r="G246" s="42">
        <f t="shared" si="233"/>
        <v>434</v>
      </c>
      <c r="H246" s="80">
        <f t="shared" si="233"/>
        <v>1316204.9400000002</v>
      </c>
      <c r="I246" s="80"/>
      <c r="J246" s="80">
        <f t="shared" si="233"/>
        <v>1224561.93</v>
      </c>
      <c r="K246" s="339">
        <f t="shared" si="193"/>
        <v>0</v>
      </c>
      <c r="L246" s="339">
        <f t="shared" si="194"/>
        <v>1224561.93</v>
      </c>
      <c r="M246" s="340">
        <f t="shared" si="195"/>
        <v>0.93037329733772289</v>
      </c>
      <c r="N246" s="340">
        <f t="shared" si="196"/>
        <v>0.93037329733772289</v>
      </c>
      <c r="O246" s="42">
        <f t="shared" si="234"/>
        <v>557</v>
      </c>
      <c r="P246" s="80">
        <f t="shared" si="234"/>
        <v>1153439.79</v>
      </c>
      <c r="Q246" s="80"/>
      <c r="R246" s="80">
        <f t="shared" si="234"/>
        <v>905351.24</v>
      </c>
      <c r="S246" s="213">
        <f t="shared" si="197"/>
        <v>0</v>
      </c>
      <c r="T246" s="339">
        <f t="shared" si="198"/>
        <v>905351.24</v>
      </c>
      <c r="U246" s="340">
        <f t="shared" si="199"/>
        <v>0.78491417397695284</v>
      </c>
      <c r="V246" s="340">
        <f t="shared" si="200"/>
        <v>0.78491417397695284</v>
      </c>
      <c r="W246" s="42">
        <f t="shared" si="235"/>
        <v>2416</v>
      </c>
      <c r="X246" s="80">
        <f t="shared" si="235"/>
        <v>2466072.19</v>
      </c>
      <c r="Y246" s="80"/>
      <c r="Z246" s="80">
        <f t="shared" si="235"/>
        <v>695928.39</v>
      </c>
      <c r="AA246" s="213">
        <f t="shared" si="201"/>
        <v>0</v>
      </c>
      <c r="AB246" s="339">
        <f t="shared" si="202"/>
        <v>695928.39</v>
      </c>
      <c r="AC246" s="340">
        <f t="shared" si="203"/>
        <v>0.28220114270053059</v>
      </c>
      <c r="AD246" s="340">
        <f t="shared" si="204"/>
        <v>0.28220114270053059</v>
      </c>
      <c r="AE246" s="42">
        <f t="shared" si="236"/>
        <v>773</v>
      </c>
      <c r="AF246" s="80">
        <f t="shared" si="236"/>
        <v>1522499.25</v>
      </c>
      <c r="AG246" s="80"/>
      <c r="AH246" s="80">
        <f t="shared" si="236"/>
        <v>539723.81000000006</v>
      </c>
      <c r="AI246" s="213">
        <f t="shared" si="205"/>
        <v>0</v>
      </c>
      <c r="AJ246" s="339">
        <f t="shared" si="206"/>
        <v>539723.81000000006</v>
      </c>
      <c r="AK246" s="340">
        <f t="shared" si="207"/>
        <v>0.35449857200258067</v>
      </c>
      <c r="AL246" s="340">
        <f t="shared" si="208"/>
        <v>0.35449857200258067</v>
      </c>
      <c r="AN246" s="213"/>
      <c r="AO246" s="348"/>
      <c r="AP246" s="60">
        <f t="shared" si="240"/>
        <v>0</v>
      </c>
      <c r="AQ246" s="213"/>
      <c r="AR246" s="348"/>
      <c r="AS246" s="60">
        <f t="shared" si="237"/>
        <v>0</v>
      </c>
      <c r="AT246" s="213"/>
      <c r="AU246" s="60">
        <f>VLOOKUP($A246,'Cost SettleCY14'!$A$23:$E$253,5,FALSE)</f>
        <v>0</v>
      </c>
      <c r="AV246" s="60">
        <f t="shared" si="238"/>
        <v>0</v>
      </c>
      <c r="AW246" s="213"/>
      <c r="AX246" s="60">
        <f>VLOOKUP($A246,'Cost SettleCY15'!$A$23:$E$253,5,FALSE)</f>
        <v>0</v>
      </c>
      <c r="AY246" s="60">
        <f t="shared" si="239"/>
        <v>0</v>
      </c>
    </row>
    <row r="247" spans="1:51" x14ac:dyDescent="0.25">
      <c r="A247" s="76">
        <v>70577</v>
      </c>
      <c r="B247" s="76" t="s">
        <v>200</v>
      </c>
      <c r="C247" s="76"/>
      <c r="D247" s="76"/>
      <c r="E247" s="77" t="s">
        <v>438</v>
      </c>
      <c r="F247" s="268" t="s">
        <v>51</v>
      </c>
      <c r="G247" s="42">
        <f t="shared" si="233"/>
        <v>756</v>
      </c>
      <c r="H247" s="80">
        <f t="shared" si="233"/>
        <v>2099552.75</v>
      </c>
      <c r="I247" s="80"/>
      <c r="J247" s="80">
        <f t="shared" si="233"/>
        <v>2373809.2999999998</v>
      </c>
      <c r="K247" s="339">
        <f t="shared" si="193"/>
        <v>0</v>
      </c>
      <c r="L247" s="339">
        <f t="shared" si="194"/>
        <v>2373809.2999999998</v>
      </c>
      <c r="M247" s="340">
        <f t="shared" si="195"/>
        <v>1.130626177408498</v>
      </c>
      <c r="N247" s="340">
        <f t="shared" si="196"/>
        <v>1.130626177408498</v>
      </c>
      <c r="O247" s="42">
        <f t="shared" si="234"/>
        <v>731</v>
      </c>
      <c r="P247" s="80">
        <f t="shared" si="234"/>
        <v>2205198.52</v>
      </c>
      <c r="Q247" s="80"/>
      <c r="R247" s="80">
        <f t="shared" si="234"/>
        <v>2448935.3899999997</v>
      </c>
      <c r="S247" s="213">
        <f t="shared" si="197"/>
        <v>0</v>
      </c>
      <c r="T247" s="339">
        <f t="shared" si="198"/>
        <v>2448935.3899999997</v>
      </c>
      <c r="U247" s="340">
        <f t="shared" si="199"/>
        <v>1.1105283119816349</v>
      </c>
      <c r="V247" s="340">
        <f t="shared" si="200"/>
        <v>1.1105283119816349</v>
      </c>
      <c r="W247" s="42">
        <f t="shared" si="235"/>
        <v>865</v>
      </c>
      <c r="X247" s="80">
        <f t="shared" si="235"/>
        <v>2085204.47</v>
      </c>
      <c r="Y247" s="80"/>
      <c r="Z247" s="80">
        <f t="shared" si="235"/>
        <v>1447874.0499999998</v>
      </c>
      <c r="AA247" s="213">
        <f t="shared" si="201"/>
        <v>0</v>
      </c>
      <c r="AB247" s="339">
        <f t="shared" si="202"/>
        <v>1447874.0499999998</v>
      </c>
      <c r="AC247" s="340">
        <f t="shared" si="203"/>
        <v>0.69435591129343777</v>
      </c>
      <c r="AD247" s="340">
        <f t="shared" si="204"/>
        <v>0.69435591129343777</v>
      </c>
      <c r="AE247" s="42">
        <f t="shared" si="236"/>
        <v>4671</v>
      </c>
      <c r="AF247" s="80">
        <f t="shared" si="236"/>
        <v>2085824.46</v>
      </c>
      <c r="AG247" s="80"/>
      <c r="AH247" s="80">
        <f t="shared" si="236"/>
        <v>1761482.71</v>
      </c>
      <c r="AI247" s="213">
        <f t="shared" si="205"/>
        <v>0</v>
      </c>
      <c r="AJ247" s="339">
        <f t="shared" si="206"/>
        <v>1761482.71</v>
      </c>
      <c r="AK247" s="340">
        <f t="shared" si="207"/>
        <v>0.8445018954279595</v>
      </c>
      <c r="AL247" s="340">
        <f t="shared" si="208"/>
        <v>0.8445018954279595</v>
      </c>
      <c r="AN247" s="213"/>
      <c r="AO247" s="348"/>
      <c r="AP247" s="60">
        <f t="shared" si="240"/>
        <v>0</v>
      </c>
      <c r="AQ247" s="213"/>
      <c r="AR247" s="348"/>
      <c r="AS247" s="60">
        <f t="shared" si="237"/>
        <v>0</v>
      </c>
      <c r="AT247" s="213"/>
      <c r="AU247" s="60">
        <f>VLOOKUP($A247,'Cost SettleCY14'!$A$23:$E$253,5,FALSE)</f>
        <v>0</v>
      </c>
      <c r="AV247" s="60">
        <f t="shared" si="238"/>
        <v>0</v>
      </c>
      <c r="AW247" s="213"/>
      <c r="AX247" s="60">
        <f>VLOOKUP($A247,'Cost SettleCY15'!$A$23:$E$253,5,FALSE)</f>
        <v>0</v>
      </c>
      <c r="AY247" s="60">
        <f t="shared" si="239"/>
        <v>0</v>
      </c>
    </row>
    <row r="248" spans="1:51" x14ac:dyDescent="0.25">
      <c r="A248" s="76">
        <v>70586</v>
      </c>
      <c r="B248" s="76" t="s">
        <v>133</v>
      </c>
      <c r="C248" s="76"/>
      <c r="D248" s="76"/>
      <c r="E248" s="77" t="s">
        <v>438</v>
      </c>
      <c r="F248" s="268" t="s">
        <v>51</v>
      </c>
      <c r="G248" s="42">
        <f t="shared" si="233"/>
        <v>27</v>
      </c>
      <c r="H248" s="80">
        <f t="shared" si="233"/>
        <v>90445.77</v>
      </c>
      <c r="I248" s="80"/>
      <c r="J248" s="80">
        <f t="shared" si="233"/>
        <v>54037.62</v>
      </c>
      <c r="K248" s="339">
        <f t="shared" si="193"/>
        <v>0</v>
      </c>
      <c r="L248" s="339">
        <f t="shared" si="194"/>
        <v>54037.62</v>
      </c>
      <c r="M248" s="340">
        <f t="shared" si="195"/>
        <v>0.59745878662982244</v>
      </c>
      <c r="N248" s="340">
        <f t="shared" si="196"/>
        <v>0.59745878662982244</v>
      </c>
      <c r="O248" s="42">
        <f t="shared" si="234"/>
        <v>0</v>
      </c>
      <c r="P248" s="80">
        <f t="shared" si="234"/>
        <v>0</v>
      </c>
      <c r="Q248" s="80"/>
      <c r="R248" s="80">
        <f t="shared" si="234"/>
        <v>0</v>
      </c>
      <c r="S248" s="213">
        <f t="shared" si="197"/>
        <v>0</v>
      </c>
      <c r="T248" s="339">
        <f t="shared" si="198"/>
        <v>0</v>
      </c>
      <c r="U248" s="340" t="str">
        <f t="shared" si="199"/>
        <v/>
      </c>
      <c r="V248" s="340" t="str">
        <f t="shared" si="200"/>
        <v/>
      </c>
      <c r="W248" s="42">
        <f t="shared" si="235"/>
        <v>0</v>
      </c>
      <c r="X248" s="80">
        <f t="shared" si="235"/>
        <v>0</v>
      </c>
      <c r="Y248" s="80"/>
      <c r="Z248" s="80">
        <f t="shared" si="235"/>
        <v>0</v>
      </c>
      <c r="AA248" s="213">
        <f t="shared" si="201"/>
        <v>0</v>
      </c>
      <c r="AB248" s="339">
        <f t="shared" si="202"/>
        <v>0</v>
      </c>
      <c r="AC248" s="340" t="str">
        <f t="shared" si="203"/>
        <v/>
      </c>
      <c r="AD248" s="340" t="str">
        <f t="shared" si="204"/>
        <v/>
      </c>
      <c r="AE248" s="42">
        <f t="shared" si="236"/>
        <v>11</v>
      </c>
      <c r="AF248" s="80">
        <f t="shared" si="236"/>
        <v>27368.89</v>
      </c>
      <c r="AG248" s="80"/>
      <c r="AH248" s="80">
        <f t="shared" si="236"/>
        <v>14261.47</v>
      </c>
      <c r="AI248" s="213">
        <f t="shared" si="205"/>
        <v>0</v>
      </c>
      <c r="AJ248" s="339">
        <f t="shared" si="206"/>
        <v>14261.47</v>
      </c>
      <c r="AK248" s="340">
        <f t="shared" si="207"/>
        <v>0.5210832445159449</v>
      </c>
      <c r="AL248" s="340">
        <f t="shared" si="208"/>
        <v>0.5210832445159449</v>
      </c>
      <c r="AN248" s="213"/>
      <c r="AO248" s="348"/>
      <c r="AP248" s="60">
        <f t="shared" si="240"/>
        <v>0</v>
      </c>
      <c r="AQ248" s="213"/>
      <c r="AR248" s="348"/>
      <c r="AS248" s="60">
        <f t="shared" si="237"/>
        <v>0</v>
      </c>
      <c r="AT248" s="213"/>
      <c r="AU248" s="60">
        <f>VLOOKUP($A248,'Cost SettleCY14'!$A$23:$E$253,5,FALSE)</f>
        <v>0</v>
      </c>
      <c r="AV248" s="60">
        <f t="shared" si="238"/>
        <v>0</v>
      </c>
      <c r="AW248" s="213"/>
      <c r="AX248" s="60">
        <f>VLOOKUP($A248,'Cost SettleCY15'!$A$23:$E$253,5,FALSE)</f>
        <v>0</v>
      </c>
      <c r="AY248" s="60">
        <f t="shared" si="239"/>
        <v>0</v>
      </c>
    </row>
    <row r="249" spans="1:51" x14ac:dyDescent="0.25">
      <c r="A249" s="76">
        <v>70559</v>
      </c>
      <c r="B249" s="76" t="s">
        <v>201</v>
      </c>
      <c r="C249" s="76"/>
      <c r="D249" s="76"/>
      <c r="E249" s="77" t="s">
        <v>438</v>
      </c>
      <c r="F249" s="268" t="s">
        <v>51</v>
      </c>
      <c r="G249" s="42">
        <f t="shared" ref="G249:J268" si="241">SUMIF($A$308:$A$888,$A249,G$308:G$888)</f>
        <v>0</v>
      </c>
      <c r="H249" s="80">
        <f t="shared" si="241"/>
        <v>0</v>
      </c>
      <c r="I249" s="80"/>
      <c r="J249" s="80">
        <f t="shared" si="241"/>
        <v>0</v>
      </c>
      <c r="K249" s="339">
        <f t="shared" si="193"/>
        <v>0</v>
      </c>
      <c r="L249" s="339">
        <f t="shared" si="194"/>
        <v>0</v>
      </c>
      <c r="M249" s="340" t="str">
        <f t="shared" si="195"/>
        <v/>
      </c>
      <c r="N249" s="340" t="str">
        <f t="shared" si="196"/>
        <v/>
      </c>
      <c r="O249" s="42">
        <f t="shared" ref="O249:R268" si="242">SUMIF($A$308:$A$888,$A249,O$308:O$888)</f>
        <v>6</v>
      </c>
      <c r="P249" s="80">
        <f t="shared" si="242"/>
        <v>1378.7</v>
      </c>
      <c r="Q249" s="80"/>
      <c r="R249" s="80">
        <f t="shared" si="242"/>
        <v>890.33</v>
      </c>
      <c r="S249" s="213">
        <f t="shared" si="197"/>
        <v>0</v>
      </c>
      <c r="T249" s="339">
        <f t="shared" si="198"/>
        <v>890.33</v>
      </c>
      <c r="U249" s="340">
        <f t="shared" si="199"/>
        <v>0.64577500543990718</v>
      </c>
      <c r="V249" s="340">
        <f t="shared" si="200"/>
        <v>0.64577500543990718</v>
      </c>
      <c r="W249" s="42">
        <f t="shared" ref="W249:Z268" si="243">SUMIF($A$308:$A$888,$A249,W$308:W$888)</f>
        <v>5</v>
      </c>
      <c r="X249" s="80">
        <f t="shared" si="243"/>
        <v>6836.95</v>
      </c>
      <c r="Y249" s="80"/>
      <c r="Z249" s="80">
        <f t="shared" si="243"/>
        <v>4936.32</v>
      </c>
      <c r="AA249" s="213">
        <f t="shared" si="201"/>
        <v>0</v>
      </c>
      <c r="AB249" s="339">
        <f t="shared" si="202"/>
        <v>4936.32</v>
      </c>
      <c r="AC249" s="340">
        <f t="shared" si="203"/>
        <v>0.72200615771652565</v>
      </c>
      <c r="AD249" s="340">
        <f t="shared" si="204"/>
        <v>0.72200615771652565</v>
      </c>
      <c r="AE249" s="42">
        <f t="shared" ref="AE249:AH268" si="244">SUMIF($A$308:$A$888,$A249,AE$308:AE$888)</f>
        <v>4</v>
      </c>
      <c r="AF249" s="80">
        <f t="shared" si="244"/>
        <v>89.99</v>
      </c>
      <c r="AG249" s="80"/>
      <c r="AH249" s="80">
        <f t="shared" si="244"/>
        <v>80.650000000000006</v>
      </c>
      <c r="AI249" s="213">
        <f t="shared" si="205"/>
        <v>0</v>
      </c>
      <c r="AJ249" s="339">
        <f t="shared" si="206"/>
        <v>80.650000000000006</v>
      </c>
      <c r="AK249" s="340">
        <f t="shared" si="207"/>
        <v>0.89621069007667531</v>
      </c>
      <c r="AL249" s="340">
        <f t="shared" si="208"/>
        <v>0.89621069007667531</v>
      </c>
      <c r="AN249" s="213"/>
      <c r="AO249" s="348"/>
      <c r="AP249" s="60">
        <f t="shared" si="240"/>
        <v>0</v>
      </c>
      <c r="AQ249" s="213"/>
      <c r="AR249" s="348"/>
      <c r="AS249" s="60">
        <f t="shared" si="237"/>
        <v>0</v>
      </c>
      <c r="AT249" s="213"/>
      <c r="AU249" s="60">
        <f>VLOOKUP($A249,'Cost SettleCY14'!$A$23:$E$253,5,FALSE)</f>
        <v>0</v>
      </c>
      <c r="AV249" s="60">
        <f t="shared" si="238"/>
        <v>0</v>
      </c>
      <c r="AW249" s="213"/>
      <c r="AX249" s="60">
        <f>VLOOKUP($A249,'Cost SettleCY15'!$A$23:$E$253,5,FALSE)</f>
        <v>0</v>
      </c>
      <c r="AY249" s="60">
        <f t="shared" si="239"/>
        <v>0</v>
      </c>
    </row>
    <row r="250" spans="1:51" x14ac:dyDescent="0.25">
      <c r="A250" s="76">
        <v>70512</v>
      </c>
      <c r="B250" s="76" t="s">
        <v>71</v>
      </c>
      <c r="C250" s="76"/>
      <c r="D250" s="76"/>
      <c r="E250" s="77" t="s">
        <v>438</v>
      </c>
      <c r="F250" s="268" t="s">
        <v>51</v>
      </c>
      <c r="G250" s="42">
        <f t="shared" si="241"/>
        <v>717</v>
      </c>
      <c r="H250" s="80">
        <f t="shared" si="241"/>
        <v>1670125.48</v>
      </c>
      <c r="I250" s="80"/>
      <c r="J250" s="80">
        <f t="shared" si="241"/>
        <v>1298730.5</v>
      </c>
      <c r="K250" s="339">
        <f t="shared" si="193"/>
        <v>0</v>
      </c>
      <c r="L250" s="339">
        <f t="shared" si="194"/>
        <v>1298730.5</v>
      </c>
      <c r="M250" s="340">
        <f t="shared" si="195"/>
        <v>0.77762450519586113</v>
      </c>
      <c r="N250" s="340">
        <f t="shared" si="196"/>
        <v>0.77762450519586113</v>
      </c>
      <c r="O250" s="42">
        <f t="shared" si="242"/>
        <v>855</v>
      </c>
      <c r="P250" s="80">
        <f t="shared" si="242"/>
        <v>1857165.5999999999</v>
      </c>
      <c r="Q250" s="80"/>
      <c r="R250" s="80">
        <f t="shared" si="242"/>
        <v>1434617.05</v>
      </c>
      <c r="S250" s="213">
        <f t="shared" si="197"/>
        <v>0</v>
      </c>
      <c r="T250" s="339">
        <f t="shared" si="198"/>
        <v>1434617.05</v>
      </c>
      <c r="U250" s="340">
        <f t="shared" si="199"/>
        <v>0.77247664397832916</v>
      </c>
      <c r="V250" s="340">
        <f t="shared" si="200"/>
        <v>0.77247664397832916</v>
      </c>
      <c r="W250" s="42">
        <f t="shared" si="243"/>
        <v>311</v>
      </c>
      <c r="X250" s="80">
        <f t="shared" si="243"/>
        <v>484250.71</v>
      </c>
      <c r="Y250" s="80"/>
      <c r="Z250" s="80">
        <f t="shared" si="243"/>
        <v>299974.71000000002</v>
      </c>
      <c r="AA250" s="213">
        <f t="shared" si="201"/>
        <v>0</v>
      </c>
      <c r="AB250" s="339">
        <f t="shared" si="202"/>
        <v>299974.71000000002</v>
      </c>
      <c r="AC250" s="340">
        <f t="shared" si="203"/>
        <v>0.6194615801389326</v>
      </c>
      <c r="AD250" s="340">
        <f t="shared" si="204"/>
        <v>0.6194615801389326</v>
      </c>
      <c r="AE250" s="42">
        <f t="shared" si="244"/>
        <v>13689</v>
      </c>
      <c r="AF250" s="80">
        <f t="shared" si="244"/>
        <v>3053836.12</v>
      </c>
      <c r="AG250" s="80"/>
      <c r="AH250" s="80">
        <f t="shared" si="244"/>
        <v>1602067.9</v>
      </c>
      <c r="AI250" s="213">
        <f t="shared" si="205"/>
        <v>0</v>
      </c>
      <c r="AJ250" s="339">
        <f t="shared" si="206"/>
        <v>1602067.9</v>
      </c>
      <c r="AK250" s="340">
        <f t="shared" si="207"/>
        <v>0.52460834080382801</v>
      </c>
      <c r="AL250" s="340">
        <f t="shared" si="208"/>
        <v>0.52460834080382801</v>
      </c>
      <c r="AN250" s="213"/>
      <c r="AO250" s="348"/>
      <c r="AP250" s="60">
        <f t="shared" si="240"/>
        <v>0</v>
      </c>
      <c r="AQ250" s="213"/>
      <c r="AR250" s="348"/>
      <c r="AS250" s="60">
        <f t="shared" si="237"/>
        <v>0</v>
      </c>
      <c r="AT250" s="213"/>
      <c r="AU250" s="60">
        <f>VLOOKUP($A250,'Cost SettleCY14'!$A$23:$E$253,5,FALSE)</f>
        <v>0</v>
      </c>
      <c r="AV250" s="60">
        <f t="shared" si="238"/>
        <v>0</v>
      </c>
      <c r="AW250" s="213"/>
      <c r="AX250" s="60">
        <f>VLOOKUP($A250,'Cost SettleCY15'!$A$23:$E$253,5,FALSE)</f>
        <v>0</v>
      </c>
      <c r="AY250" s="60">
        <f t="shared" si="239"/>
        <v>0</v>
      </c>
    </row>
    <row r="251" spans="1:51" x14ac:dyDescent="0.25">
      <c r="A251" s="76">
        <v>70567</v>
      </c>
      <c r="B251" s="76" t="s">
        <v>72</v>
      </c>
      <c r="C251" s="76"/>
      <c r="D251" s="76"/>
      <c r="E251" s="77" t="s">
        <v>438</v>
      </c>
      <c r="F251" s="268" t="s">
        <v>51</v>
      </c>
      <c r="G251" s="42">
        <f t="shared" si="241"/>
        <v>1706</v>
      </c>
      <c r="H251" s="80">
        <f t="shared" si="241"/>
        <v>4821379.7399999993</v>
      </c>
      <c r="I251" s="80"/>
      <c r="J251" s="80">
        <f t="shared" si="241"/>
        <v>3260136.5599999996</v>
      </c>
      <c r="K251" s="339">
        <f t="shared" si="193"/>
        <v>0</v>
      </c>
      <c r="L251" s="339">
        <f t="shared" si="194"/>
        <v>3260136.5599999996</v>
      </c>
      <c r="M251" s="340">
        <f t="shared" si="195"/>
        <v>0.67618332008836957</v>
      </c>
      <c r="N251" s="340">
        <f t="shared" si="196"/>
        <v>0.67618332008836957</v>
      </c>
      <c r="O251" s="42">
        <f t="shared" si="242"/>
        <v>3067</v>
      </c>
      <c r="P251" s="80">
        <f t="shared" si="242"/>
        <v>4615325.84</v>
      </c>
      <c r="Q251" s="80"/>
      <c r="R251" s="80">
        <f t="shared" si="242"/>
        <v>2686972.3400000003</v>
      </c>
      <c r="S251" s="213">
        <f t="shared" si="197"/>
        <v>0</v>
      </c>
      <c r="T251" s="339">
        <f t="shared" si="198"/>
        <v>2686972.3400000003</v>
      </c>
      <c r="U251" s="340">
        <f t="shared" si="199"/>
        <v>0.58218475426211735</v>
      </c>
      <c r="V251" s="340">
        <f t="shared" si="200"/>
        <v>0.58218475426211735</v>
      </c>
      <c r="W251" s="42">
        <f t="shared" si="243"/>
        <v>5271</v>
      </c>
      <c r="X251" s="80">
        <f t="shared" si="243"/>
        <v>4112330.73</v>
      </c>
      <c r="Y251" s="80"/>
      <c r="Z251" s="80">
        <f t="shared" si="243"/>
        <v>1654959.55</v>
      </c>
      <c r="AA251" s="213">
        <f t="shared" si="201"/>
        <v>0</v>
      </c>
      <c r="AB251" s="339">
        <f t="shared" si="202"/>
        <v>1654959.55</v>
      </c>
      <c r="AC251" s="340">
        <f t="shared" si="203"/>
        <v>0.40243833938910845</v>
      </c>
      <c r="AD251" s="340">
        <f t="shared" si="204"/>
        <v>0.40243833938910845</v>
      </c>
      <c r="AE251" s="42">
        <f t="shared" si="244"/>
        <v>2788</v>
      </c>
      <c r="AF251" s="80">
        <f t="shared" si="244"/>
        <v>3876394.8699999996</v>
      </c>
      <c r="AG251" s="80"/>
      <c r="AH251" s="80">
        <f t="shared" si="244"/>
        <v>1519669.4</v>
      </c>
      <c r="AI251" s="213">
        <f t="shared" si="205"/>
        <v>0</v>
      </c>
      <c r="AJ251" s="339">
        <f t="shared" si="206"/>
        <v>1519669.4</v>
      </c>
      <c r="AK251" s="340">
        <f t="shared" si="207"/>
        <v>0.39203163015227083</v>
      </c>
      <c r="AL251" s="340">
        <f t="shared" si="208"/>
        <v>0.39203163015227083</v>
      </c>
      <c r="AN251" s="213"/>
      <c r="AO251" s="348"/>
      <c r="AP251" s="60">
        <f t="shared" si="240"/>
        <v>0</v>
      </c>
      <c r="AQ251" s="213"/>
      <c r="AR251" s="348"/>
      <c r="AS251" s="60">
        <f t="shared" si="237"/>
        <v>0</v>
      </c>
      <c r="AT251" s="213"/>
      <c r="AU251" s="60">
        <f>VLOOKUP($A251,'Cost SettleCY14'!$A$23:$E$253,5,FALSE)</f>
        <v>0</v>
      </c>
      <c r="AV251" s="60">
        <f t="shared" si="238"/>
        <v>0</v>
      </c>
      <c r="AW251" s="213"/>
      <c r="AX251" s="60">
        <f>VLOOKUP($A251,'Cost SettleCY15'!$A$23:$E$253,5,FALSE)</f>
        <v>0</v>
      </c>
      <c r="AY251" s="60">
        <f t="shared" si="239"/>
        <v>0</v>
      </c>
    </row>
    <row r="252" spans="1:51" x14ac:dyDescent="0.25">
      <c r="A252" s="76">
        <v>70574</v>
      </c>
      <c r="B252" s="76" t="s">
        <v>74</v>
      </c>
      <c r="C252" s="76"/>
      <c r="D252" s="76"/>
      <c r="E252" s="77" t="s">
        <v>438</v>
      </c>
      <c r="F252" s="268" t="s">
        <v>51</v>
      </c>
      <c r="G252" s="42">
        <f t="shared" si="241"/>
        <v>209</v>
      </c>
      <c r="H252" s="80">
        <f t="shared" si="241"/>
        <v>2082011.1</v>
      </c>
      <c r="I252" s="80"/>
      <c r="J252" s="80">
        <f t="shared" si="241"/>
        <v>1150896.94</v>
      </c>
      <c r="K252" s="339">
        <f t="shared" si="193"/>
        <v>0</v>
      </c>
      <c r="L252" s="339">
        <f t="shared" si="194"/>
        <v>1150896.94</v>
      </c>
      <c r="M252" s="340">
        <f t="shared" si="195"/>
        <v>0.55278136605515693</v>
      </c>
      <c r="N252" s="340">
        <f t="shared" si="196"/>
        <v>0.55278136605515693</v>
      </c>
      <c r="O252" s="42">
        <f t="shared" si="242"/>
        <v>222</v>
      </c>
      <c r="P252" s="80">
        <f t="shared" si="242"/>
        <v>708486.74</v>
      </c>
      <c r="Q252" s="80"/>
      <c r="R252" s="80">
        <f t="shared" si="242"/>
        <v>530814.1</v>
      </c>
      <c r="S252" s="213">
        <f t="shared" si="197"/>
        <v>0</v>
      </c>
      <c r="T252" s="339">
        <f t="shared" si="198"/>
        <v>530814.1</v>
      </c>
      <c r="U252" s="340">
        <f t="shared" si="199"/>
        <v>0.74922234959542078</v>
      </c>
      <c r="V252" s="340">
        <f t="shared" si="200"/>
        <v>0.74922234959542078</v>
      </c>
      <c r="W252" s="42">
        <f t="shared" si="243"/>
        <v>280</v>
      </c>
      <c r="X252" s="80">
        <f t="shared" si="243"/>
        <v>1620539.4200000002</v>
      </c>
      <c r="Y252" s="80"/>
      <c r="Z252" s="80">
        <f t="shared" si="243"/>
        <v>866264.42</v>
      </c>
      <c r="AA252" s="213">
        <f t="shared" si="201"/>
        <v>0</v>
      </c>
      <c r="AB252" s="339">
        <f t="shared" si="202"/>
        <v>866264.42</v>
      </c>
      <c r="AC252" s="340">
        <f t="shared" si="203"/>
        <v>0.53455313046318853</v>
      </c>
      <c r="AD252" s="340">
        <f t="shared" si="204"/>
        <v>0.53455313046318853</v>
      </c>
      <c r="AE252" s="42">
        <f t="shared" si="244"/>
        <v>444</v>
      </c>
      <c r="AF252" s="80">
        <f t="shared" si="244"/>
        <v>3710555.33</v>
      </c>
      <c r="AG252" s="80"/>
      <c r="AH252" s="80">
        <f t="shared" si="244"/>
        <v>901418.77999999991</v>
      </c>
      <c r="AI252" s="213">
        <f t="shared" si="205"/>
        <v>0</v>
      </c>
      <c r="AJ252" s="339">
        <f t="shared" si="206"/>
        <v>901418.77999999991</v>
      </c>
      <c r="AK252" s="340">
        <f t="shared" si="207"/>
        <v>0.24293365812712456</v>
      </c>
      <c r="AL252" s="340">
        <f t="shared" si="208"/>
        <v>0.24293365812712456</v>
      </c>
      <c r="AN252" s="213"/>
      <c r="AO252" s="348"/>
      <c r="AP252" s="60">
        <f t="shared" si="240"/>
        <v>0</v>
      </c>
      <c r="AQ252" s="213"/>
      <c r="AR252" s="348"/>
      <c r="AS252" s="60">
        <f t="shared" si="237"/>
        <v>0</v>
      </c>
      <c r="AT252" s="213"/>
      <c r="AU252" s="60">
        <f>VLOOKUP($A252,'Cost SettleCY14'!$A$23:$E$253,5,FALSE)</f>
        <v>0</v>
      </c>
      <c r="AV252" s="60">
        <f t="shared" si="238"/>
        <v>0</v>
      </c>
      <c r="AW252" s="213"/>
      <c r="AX252" s="60">
        <f>VLOOKUP($A252,'Cost SettleCY15'!$A$23:$E$253,5,FALSE)</f>
        <v>0</v>
      </c>
      <c r="AY252" s="60">
        <f t="shared" si="239"/>
        <v>0</v>
      </c>
    </row>
    <row r="253" spans="1:51" x14ac:dyDescent="0.25">
      <c r="A253" s="76">
        <v>70503</v>
      </c>
      <c r="B253" s="76" t="s">
        <v>202</v>
      </c>
      <c r="C253" s="76"/>
      <c r="D253" s="76"/>
      <c r="E253" s="77" t="s">
        <v>438</v>
      </c>
      <c r="F253" s="268" t="s">
        <v>51</v>
      </c>
      <c r="G253" s="42">
        <f t="shared" si="241"/>
        <v>425</v>
      </c>
      <c r="H253" s="80">
        <f t="shared" si="241"/>
        <v>1150007.21</v>
      </c>
      <c r="I253" s="80"/>
      <c r="J253" s="80">
        <f t="shared" si="241"/>
        <v>882833.34</v>
      </c>
      <c r="K253" s="339">
        <f t="shared" si="193"/>
        <v>0</v>
      </c>
      <c r="L253" s="339">
        <f t="shared" si="194"/>
        <v>882833.34</v>
      </c>
      <c r="M253" s="340">
        <f t="shared" si="195"/>
        <v>0.76767635222043518</v>
      </c>
      <c r="N253" s="340">
        <f t="shared" si="196"/>
        <v>0.76767635222043518</v>
      </c>
      <c r="O253" s="42">
        <f t="shared" si="242"/>
        <v>333</v>
      </c>
      <c r="P253" s="80">
        <f t="shared" si="242"/>
        <v>1056503.45</v>
      </c>
      <c r="Q253" s="80"/>
      <c r="R253" s="80">
        <f t="shared" si="242"/>
        <v>906391.54</v>
      </c>
      <c r="S253" s="213">
        <f t="shared" si="197"/>
        <v>0</v>
      </c>
      <c r="T253" s="339">
        <f t="shared" si="198"/>
        <v>906391.54</v>
      </c>
      <c r="U253" s="340">
        <f t="shared" si="199"/>
        <v>0.85791630874466152</v>
      </c>
      <c r="V253" s="340">
        <f t="shared" si="200"/>
        <v>0.85791630874466152</v>
      </c>
      <c r="W253" s="42">
        <f t="shared" si="243"/>
        <v>41</v>
      </c>
      <c r="X253" s="80">
        <f t="shared" si="243"/>
        <v>114562.51000000001</v>
      </c>
      <c r="Y253" s="80"/>
      <c r="Z253" s="80">
        <f t="shared" si="243"/>
        <v>85635.62</v>
      </c>
      <c r="AA253" s="213">
        <f t="shared" si="201"/>
        <v>0</v>
      </c>
      <c r="AB253" s="339">
        <f t="shared" si="202"/>
        <v>85635.62</v>
      </c>
      <c r="AC253" s="340">
        <f t="shared" si="203"/>
        <v>0.74750125499170705</v>
      </c>
      <c r="AD253" s="340">
        <f t="shared" si="204"/>
        <v>0.74750125499170705</v>
      </c>
      <c r="AE253" s="42">
        <f t="shared" si="244"/>
        <v>215</v>
      </c>
      <c r="AF253" s="80">
        <f t="shared" si="244"/>
        <v>850776.41</v>
      </c>
      <c r="AG253" s="80"/>
      <c r="AH253" s="80">
        <f t="shared" si="244"/>
        <v>395523.64</v>
      </c>
      <c r="AI253" s="213">
        <f t="shared" si="205"/>
        <v>0</v>
      </c>
      <c r="AJ253" s="339">
        <f t="shared" si="206"/>
        <v>395523.64</v>
      </c>
      <c r="AK253" s="340">
        <f t="shared" si="207"/>
        <v>0.46489728129626912</v>
      </c>
      <c r="AL253" s="340">
        <f t="shared" si="208"/>
        <v>0.46489728129626912</v>
      </c>
      <c r="AN253" s="213"/>
      <c r="AO253" s="348"/>
      <c r="AP253" s="60">
        <f t="shared" si="240"/>
        <v>0</v>
      </c>
      <c r="AQ253" s="213"/>
      <c r="AR253" s="348"/>
      <c r="AS253" s="60">
        <f t="shared" si="237"/>
        <v>0</v>
      </c>
      <c r="AT253" s="213"/>
      <c r="AU253" s="60">
        <f>VLOOKUP($A253,'Cost SettleCY14'!$A$23:$E$253,5,FALSE)</f>
        <v>0</v>
      </c>
      <c r="AV253" s="60">
        <f t="shared" si="238"/>
        <v>0</v>
      </c>
      <c r="AW253" s="213"/>
      <c r="AX253" s="60">
        <f>VLOOKUP($A253,'Cost SettleCY15'!$A$23:$E$253,5,FALSE)</f>
        <v>0</v>
      </c>
      <c r="AY253" s="60">
        <f t="shared" si="239"/>
        <v>0</v>
      </c>
    </row>
    <row r="254" spans="1:51" x14ac:dyDescent="0.25">
      <c r="A254" s="76">
        <v>70551</v>
      </c>
      <c r="B254" s="76" t="s">
        <v>203</v>
      </c>
      <c r="C254" s="76"/>
      <c r="D254" s="76"/>
      <c r="E254" s="77" t="s">
        <v>438</v>
      </c>
      <c r="F254" s="268" t="s">
        <v>51</v>
      </c>
      <c r="G254" s="42">
        <f t="shared" si="241"/>
        <v>567</v>
      </c>
      <c r="H254" s="80">
        <f t="shared" si="241"/>
        <v>1343343.1099999999</v>
      </c>
      <c r="I254" s="80"/>
      <c r="J254" s="80">
        <f t="shared" si="241"/>
        <v>764350.72</v>
      </c>
      <c r="K254" s="339">
        <f t="shared" si="193"/>
        <v>0</v>
      </c>
      <c r="L254" s="339">
        <f t="shared" si="194"/>
        <v>764350.72</v>
      </c>
      <c r="M254" s="340">
        <f t="shared" si="195"/>
        <v>0.56899143212935377</v>
      </c>
      <c r="N254" s="340">
        <f t="shared" si="196"/>
        <v>0.56899143212935377</v>
      </c>
      <c r="O254" s="42">
        <f t="shared" si="242"/>
        <v>921</v>
      </c>
      <c r="P254" s="80">
        <f t="shared" si="242"/>
        <v>1850251.73</v>
      </c>
      <c r="Q254" s="80"/>
      <c r="R254" s="80">
        <f t="shared" si="242"/>
        <v>747973.41</v>
      </c>
      <c r="S254" s="213">
        <f t="shared" si="197"/>
        <v>0</v>
      </c>
      <c r="T254" s="339">
        <f t="shared" si="198"/>
        <v>747973.41</v>
      </c>
      <c r="U254" s="340">
        <f t="shared" si="199"/>
        <v>0.40425494427182623</v>
      </c>
      <c r="V254" s="340">
        <f t="shared" si="200"/>
        <v>0.40425494427182623</v>
      </c>
      <c r="W254" s="42">
        <f t="shared" si="243"/>
        <v>1188</v>
      </c>
      <c r="X254" s="80">
        <f t="shared" si="243"/>
        <v>1990591.81</v>
      </c>
      <c r="Y254" s="80"/>
      <c r="Z254" s="80">
        <f t="shared" si="243"/>
        <v>429411.8</v>
      </c>
      <c r="AA254" s="213">
        <f t="shared" si="201"/>
        <v>0</v>
      </c>
      <c r="AB254" s="339">
        <f t="shared" si="202"/>
        <v>429411.8</v>
      </c>
      <c r="AC254" s="340">
        <f t="shared" si="203"/>
        <v>0.21572067052762564</v>
      </c>
      <c r="AD254" s="340">
        <f t="shared" si="204"/>
        <v>0.21572067052762564</v>
      </c>
      <c r="AE254" s="42">
        <f t="shared" si="244"/>
        <v>673</v>
      </c>
      <c r="AF254" s="80">
        <f t="shared" si="244"/>
        <v>2591377.59</v>
      </c>
      <c r="AG254" s="80"/>
      <c r="AH254" s="80">
        <f t="shared" si="244"/>
        <v>449208.01</v>
      </c>
      <c r="AI254" s="213">
        <f t="shared" si="205"/>
        <v>0</v>
      </c>
      <c r="AJ254" s="339">
        <f t="shared" si="206"/>
        <v>449208.01</v>
      </c>
      <c r="AK254" s="340">
        <f t="shared" si="207"/>
        <v>0.17334718480759881</v>
      </c>
      <c r="AL254" s="340">
        <f t="shared" si="208"/>
        <v>0.17334718480759881</v>
      </c>
      <c r="AN254" s="213"/>
      <c r="AO254" s="348"/>
      <c r="AP254" s="60">
        <f t="shared" si="240"/>
        <v>0</v>
      </c>
      <c r="AQ254" s="213"/>
      <c r="AR254" s="348"/>
      <c r="AS254" s="60">
        <f t="shared" si="237"/>
        <v>0</v>
      </c>
      <c r="AT254" s="213"/>
      <c r="AU254" s="60">
        <f>VLOOKUP($A254,'Cost SettleCY14'!$A$23:$E$253,5,FALSE)</f>
        <v>0</v>
      </c>
      <c r="AV254" s="60">
        <f t="shared" si="238"/>
        <v>0</v>
      </c>
      <c r="AW254" s="213"/>
      <c r="AX254" s="60">
        <f>VLOOKUP($A254,'Cost SettleCY15'!$A$23:$E$253,5,FALSE)</f>
        <v>0</v>
      </c>
      <c r="AY254" s="60">
        <f t="shared" si="239"/>
        <v>0</v>
      </c>
    </row>
    <row r="255" spans="1:51" x14ac:dyDescent="0.25">
      <c r="A255" s="76">
        <v>70558</v>
      </c>
      <c r="B255" s="76" t="s">
        <v>138</v>
      </c>
      <c r="C255" s="76"/>
      <c r="D255" s="76"/>
      <c r="E255" s="77" t="s">
        <v>438</v>
      </c>
      <c r="F255" s="83" t="s">
        <v>53</v>
      </c>
      <c r="G255" s="42">
        <f t="shared" si="241"/>
        <v>332</v>
      </c>
      <c r="H255" s="80">
        <f t="shared" si="241"/>
        <v>1365094.23</v>
      </c>
      <c r="I255" s="80"/>
      <c r="J255" s="80">
        <f t="shared" si="241"/>
        <v>1512204.01</v>
      </c>
      <c r="K255" s="339">
        <f t="shared" si="193"/>
        <v>0</v>
      </c>
      <c r="L255" s="339">
        <f t="shared" si="194"/>
        <v>1512204.01</v>
      </c>
      <c r="M255" s="340">
        <f t="shared" si="195"/>
        <v>1.1077652932427968</v>
      </c>
      <c r="N255" s="340">
        <f t="shared" si="196"/>
        <v>1.1077652932427968</v>
      </c>
      <c r="O255" s="42">
        <f t="shared" si="242"/>
        <v>452</v>
      </c>
      <c r="P255" s="80">
        <f t="shared" si="242"/>
        <v>1440813</v>
      </c>
      <c r="Q255" s="80"/>
      <c r="R255" s="80">
        <f t="shared" si="242"/>
        <v>1623960.01</v>
      </c>
      <c r="S255" s="213">
        <f t="shared" si="197"/>
        <v>0</v>
      </c>
      <c r="T255" s="339">
        <f t="shared" si="198"/>
        <v>1623960.01</v>
      </c>
      <c r="U255" s="340">
        <f t="shared" si="199"/>
        <v>1.1271136573587273</v>
      </c>
      <c r="V255" s="340">
        <f t="shared" si="200"/>
        <v>1.1271136573587273</v>
      </c>
      <c r="W255" s="42">
        <f t="shared" si="243"/>
        <v>931</v>
      </c>
      <c r="X255" s="80">
        <f t="shared" si="243"/>
        <v>999853.55999999994</v>
      </c>
      <c r="Y255" s="80"/>
      <c r="Z255" s="80">
        <f t="shared" si="243"/>
        <v>1013598.11</v>
      </c>
      <c r="AA255" s="213">
        <f t="shared" si="201"/>
        <v>0</v>
      </c>
      <c r="AB255" s="339">
        <f t="shared" si="202"/>
        <v>1013598.11</v>
      </c>
      <c r="AC255" s="340">
        <f t="shared" si="203"/>
        <v>1.0137465630466926</v>
      </c>
      <c r="AD255" s="340">
        <f t="shared" si="204"/>
        <v>1.0137465630466926</v>
      </c>
      <c r="AE255" s="42">
        <f t="shared" si="244"/>
        <v>2331</v>
      </c>
      <c r="AF255" s="80">
        <f t="shared" si="244"/>
        <v>0</v>
      </c>
      <c r="AG255" s="80"/>
      <c r="AH255" s="80">
        <f t="shared" si="244"/>
        <v>692315.82000000007</v>
      </c>
      <c r="AI255" s="213">
        <f t="shared" si="205"/>
        <v>0</v>
      </c>
      <c r="AJ255" s="339">
        <f t="shared" si="206"/>
        <v>692315.82000000007</v>
      </c>
      <c r="AK255" s="340" t="str">
        <f t="shared" si="207"/>
        <v/>
      </c>
      <c r="AL255" s="340" t="str">
        <f t="shared" si="208"/>
        <v/>
      </c>
      <c r="AN255" s="213"/>
      <c r="AO255" s="348"/>
      <c r="AP255" s="60">
        <f t="shared" si="240"/>
        <v>0</v>
      </c>
      <c r="AQ255" s="213"/>
      <c r="AR255" s="348"/>
      <c r="AS255" s="60">
        <f t="shared" si="237"/>
        <v>0</v>
      </c>
      <c r="AT255" s="213"/>
      <c r="AU255" s="60">
        <f>VLOOKUP($A255,'Cost SettleCY14'!$A$23:$E$253,5,FALSE)</f>
        <v>0</v>
      </c>
      <c r="AV255" s="60">
        <f t="shared" si="238"/>
        <v>0</v>
      </c>
      <c r="AW255" s="213"/>
      <c r="AX255" s="60">
        <f>VLOOKUP($A255,'Cost SettleCY15'!$A$23:$E$253,5,FALSE)</f>
        <v>0</v>
      </c>
      <c r="AY255" s="60">
        <f t="shared" si="239"/>
        <v>0</v>
      </c>
    </row>
    <row r="256" spans="1:51" x14ac:dyDescent="0.25">
      <c r="A256" s="76">
        <v>70561</v>
      </c>
      <c r="B256" s="76" t="s">
        <v>204</v>
      </c>
      <c r="C256" s="76"/>
      <c r="D256" s="76"/>
      <c r="E256" s="77" t="s">
        <v>438</v>
      </c>
      <c r="F256" s="83" t="s">
        <v>53</v>
      </c>
      <c r="G256" s="42">
        <f t="shared" si="241"/>
        <v>17</v>
      </c>
      <c r="H256" s="80">
        <f t="shared" si="241"/>
        <v>76427.31</v>
      </c>
      <c r="I256" s="80"/>
      <c r="J256" s="80">
        <f t="shared" si="241"/>
        <v>92074.59</v>
      </c>
      <c r="K256" s="339">
        <f t="shared" si="193"/>
        <v>0</v>
      </c>
      <c r="L256" s="339">
        <f t="shared" si="194"/>
        <v>92074.59</v>
      </c>
      <c r="M256" s="340">
        <f t="shared" si="195"/>
        <v>1.2047341454252414</v>
      </c>
      <c r="N256" s="340">
        <f t="shared" si="196"/>
        <v>1.2047341454252414</v>
      </c>
      <c r="O256" s="42">
        <f t="shared" si="242"/>
        <v>0</v>
      </c>
      <c r="P256" s="80">
        <f t="shared" si="242"/>
        <v>0</v>
      </c>
      <c r="Q256" s="80"/>
      <c r="R256" s="80">
        <f t="shared" si="242"/>
        <v>0</v>
      </c>
      <c r="S256" s="213">
        <f t="shared" si="197"/>
        <v>0</v>
      </c>
      <c r="T256" s="339">
        <f t="shared" si="198"/>
        <v>0</v>
      </c>
      <c r="U256" s="340" t="str">
        <f t="shared" si="199"/>
        <v/>
      </c>
      <c r="V256" s="340" t="str">
        <f t="shared" si="200"/>
        <v/>
      </c>
      <c r="W256" s="42">
        <f t="shared" si="243"/>
        <v>2</v>
      </c>
      <c r="X256" s="80">
        <f t="shared" si="243"/>
        <v>13637.51</v>
      </c>
      <c r="Y256" s="80"/>
      <c r="Z256" s="80">
        <f t="shared" si="243"/>
        <v>5952.76</v>
      </c>
      <c r="AA256" s="213">
        <f t="shared" si="201"/>
        <v>0</v>
      </c>
      <c r="AB256" s="339">
        <f t="shared" si="202"/>
        <v>5952.76</v>
      </c>
      <c r="AC256" s="340">
        <f t="shared" si="203"/>
        <v>0.43649903831417908</v>
      </c>
      <c r="AD256" s="340">
        <f t="shared" si="204"/>
        <v>0.43649903831417908</v>
      </c>
      <c r="AE256" s="42">
        <f t="shared" si="244"/>
        <v>2674</v>
      </c>
      <c r="AF256" s="80">
        <f t="shared" si="244"/>
        <v>526187.52000000002</v>
      </c>
      <c r="AG256" s="80"/>
      <c r="AH256" s="80">
        <f t="shared" si="244"/>
        <v>477493.91</v>
      </c>
      <c r="AI256" s="213">
        <f t="shared" si="205"/>
        <v>0</v>
      </c>
      <c r="AJ256" s="339">
        <f t="shared" si="206"/>
        <v>477493.91</v>
      </c>
      <c r="AK256" s="340">
        <f t="shared" si="207"/>
        <v>0.90745958779105962</v>
      </c>
      <c r="AL256" s="340">
        <f t="shared" si="208"/>
        <v>0.90745958779105962</v>
      </c>
      <c r="AN256" s="213"/>
      <c r="AO256" s="348"/>
      <c r="AP256" s="60">
        <f t="shared" si="240"/>
        <v>0</v>
      </c>
      <c r="AQ256" s="213"/>
      <c r="AR256" s="348"/>
      <c r="AS256" s="60">
        <f t="shared" si="237"/>
        <v>0</v>
      </c>
      <c r="AT256" s="213"/>
      <c r="AU256" s="60">
        <f>VLOOKUP($A256,'Cost SettleCY14'!$A$23:$E$253,5,FALSE)</f>
        <v>0</v>
      </c>
      <c r="AV256" s="60">
        <f t="shared" si="238"/>
        <v>0</v>
      </c>
      <c r="AW256" s="213"/>
      <c r="AX256" s="60">
        <f>VLOOKUP($A256,'Cost SettleCY15'!$A$23:$E$253,5,FALSE)</f>
        <v>0</v>
      </c>
      <c r="AY256" s="60">
        <f t="shared" si="239"/>
        <v>0</v>
      </c>
    </row>
    <row r="257" spans="1:51" x14ac:dyDescent="0.25">
      <c r="A257" s="76">
        <v>70528</v>
      </c>
      <c r="B257" s="76" t="s">
        <v>205</v>
      </c>
      <c r="C257" s="76"/>
      <c r="D257" s="76"/>
      <c r="E257" s="77" t="s">
        <v>438</v>
      </c>
      <c r="F257" s="83" t="s">
        <v>53</v>
      </c>
      <c r="G257" s="42">
        <f t="shared" si="241"/>
        <v>5</v>
      </c>
      <c r="H257" s="80">
        <f t="shared" si="241"/>
        <v>17502.080000000002</v>
      </c>
      <c r="I257" s="80"/>
      <c r="J257" s="80">
        <f t="shared" si="241"/>
        <v>29318.54</v>
      </c>
      <c r="K257" s="339">
        <f t="shared" si="193"/>
        <v>0</v>
      </c>
      <c r="L257" s="339">
        <f t="shared" si="194"/>
        <v>29318.54</v>
      </c>
      <c r="M257" s="340">
        <f t="shared" si="195"/>
        <v>1.6751460397849853</v>
      </c>
      <c r="N257" s="340">
        <f t="shared" si="196"/>
        <v>1.6751460397849853</v>
      </c>
      <c r="O257" s="42">
        <f t="shared" si="242"/>
        <v>0</v>
      </c>
      <c r="P257" s="80">
        <f t="shared" si="242"/>
        <v>0</v>
      </c>
      <c r="Q257" s="80"/>
      <c r="R257" s="80">
        <f t="shared" si="242"/>
        <v>0</v>
      </c>
      <c r="S257" s="213">
        <f t="shared" si="197"/>
        <v>0</v>
      </c>
      <c r="T257" s="339">
        <f t="shared" si="198"/>
        <v>0</v>
      </c>
      <c r="U257" s="340" t="str">
        <f t="shared" si="199"/>
        <v/>
      </c>
      <c r="V257" s="340" t="str">
        <f t="shared" si="200"/>
        <v/>
      </c>
      <c r="W257" s="42">
        <f t="shared" si="243"/>
        <v>1</v>
      </c>
      <c r="X257" s="80">
        <f t="shared" si="243"/>
        <v>5449.78</v>
      </c>
      <c r="Y257" s="80"/>
      <c r="Z257" s="80">
        <f t="shared" si="243"/>
        <v>1216</v>
      </c>
      <c r="AA257" s="213">
        <f t="shared" si="201"/>
        <v>0</v>
      </c>
      <c r="AB257" s="339">
        <f t="shared" si="202"/>
        <v>1216</v>
      </c>
      <c r="AC257" s="340">
        <f t="shared" si="203"/>
        <v>0.22312827306790367</v>
      </c>
      <c r="AD257" s="340">
        <f t="shared" si="204"/>
        <v>0.22312827306790367</v>
      </c>
      <c r="AE257" s="42">
        <f t="shared" si="244"/>
        <v>1735</v>
      </c>
      <c r="AF257" s="80">
        <f t="shared" si="244"/>
        <v>196646.62</v>
      </c>
      <c r="AG257" s="80"/>
      <c r="AH257" s="80">
        <f t="shared" si="244"/>
        <v>88862.88</v>
      </c>
      <c r="AI257" s="213">
        <f t="shared" si="205"/>
        <v>0</v>
      </c>
      <c r="AJ257" s="339">
        <f t="shared" si="206"/>
        <v>88862.88</v>
      </c>
      <c r="AK257" s="340">
        <f t="shared" si="207"/>
        <v>0.45189121480959099</v>
      </c>
      <c r="AL257" s="340">
        <f t="shared" si="208"/>
        <v>0.45189121480959099</v>
      </c>
      <c r="AN257" s="213"/>
      <c r="AO257" s="348"/>
      <c r="AP257" s="60">
        <f t="shared" si="240"/>
        <v>0</v>
      </c>
      <c r="AQ257" s="213"/>
      <c r="AR257" s="348"/>
      <c r="AS257" s="60">
        <f t="shared" si="237"/>
        <v>0</v>
      </c>
      <c r="AT257" s="213"/>
      <c r="AU257" s="60">
        <f>VLOOKUP($A257,'Cost SettleCY14'!$A$23:$E$253,5,FALSE)</f>
        <v>0</v>
      </c>
      <c r="AV257" s="60">
        <f t="shared" si="238"/>
        <v>0</v>
      </c>
      <c r="AW257" s="213"/>
      <c r="AX257" s="60">
        <f>VLOOKUP($A257,'Cost SettleCY15'!$A$23:$E$253,5,FALSE)</f>
        <v>0</v>
      </c>
      <c r="AY257" s="60">
        <f t="shared" si="239"/>
        <v>0</v>
      </c>
    </row>
    <row r="258" spans="1:51" x14ac:dyDescent="0.25">
      <c r="A258" s="76">
        <v>70526</v>
      </c>
      <c r="B258" s="76" t="s">
        <v>206</v>
      </c>
      <c r="C258" s="76"/>
      <c r="D258" s="76"/>
      <c r="E258" s="77" t="s">
        <v>438</v>
      </c>
      <c r="F258" s="83" t="s">
        <v>53</v>
      </c>
      <c r="G258" s="42">
        <f t="shared" si="241"/>
        <v>1023</v>
      </c>
      <c r="H258" s="80">
        <f t="shared" si="241"/>
        <v>726619.25</v>
      </c>
      <c r="I258" s="80"/>
      <c r="J258" s="80">
        <f t="shared" si="241"/>
        <v>354222.85</v>
      </c>
      <c r="K258" s="339">
        <f t="shared" si="193"/>
        <v>0</v>
      </c>
      <c r="L258" s="339">
        <f t="shared" si="194"/>
        <v>354222.85</v>
      </c>
      <c r="M258" s="340">
        <f t="shared" si="195"/>
        <v>0.48749444774550077</v>
      </c>
      <c r="N258" s="340">
        <f t="shared" si="196"/>
        <v>0.48749444774550077</v>
      </c>
      <c r="O258" s="42">
        <f t="shared" si="242"/>
        <v>224</v>
      </c>
      <c r="P258" s="80">
        <f t="shared" si="242"/>
        <v>24559.35</v>
      </c>
      <c r="Q258" s="80"/>
      <c r="R258" s="80">
        <f t="shared" si="242"/>
        <v>20947.86</v>
      </c>
      <c r="S258" s="213">
        <f t="shared" si="197"/>
        <v>0</v>
      </c>
      <c r="T258" s="339">
        <f t="shared" si="198"/>
        <v>20947.86</v>
      </c>
      <c r="U258" s="340">
        <f t="shared" si="199"/>
        <v>0.85294846972741545</v>
      </c>
      <c r="V258" s="340">
        <f t="shared" si="200"/>
        <v>0.85294846972741545</v>
      </c>
      <c r="W258" s="42">
        <f t="shared" si="243"/>
        <v>8</v>
      </c>
      <c r="X258" s="80">
        <f t="shared" si="243"/>
        <v>78249.960000000006</v>
      </c>
      <c r="Y258" s="80"/>
      <c r="Z258" s="80">
        <f t="shared" si="243"/>
        <v>31202.34</v>
      </c>
      <c r="AA258" s="213">
        <f t="shared" si="201"/>
        <v>0</v>
      </c>
      <c r="AB258" s="339">
        <f t="shared" si="202"/>
        <v>31202.34</v>
      </c>
      <c r="AC258" s="340">
        <f t="shared" si="203"/>
        <v>0.39875215271675535</v>
      </c>
      <c r="AD258" s="340">
        <f t="shared" si="204"/>
        <v>0.39875215271675535</v>
      </c>
      <c r="AE258" s="42">
        <f t="shared" si="244"/>
        <v>1187</v>
      </c>
      <c r="AF258" s="80">
        <f t="shared" si="244"/>
        <v>1203921.01</v>
      </c>
      <c r="AG258" s="80"/>
      <c r="AH258" s="80">
        <f t="shared" si="244"/>
        <v>550080.66</v>
      </c>
      <c r="AI258" s="213">
        <f t="shared" si="205"/>
        <v>0</v>
      </c>
      <c r="AJ258" s="339">
        <f t="shared" si="206"/>
        <v>550080.66</v>
      </c>
      <c r="AK258" s="340">
        <f t="shared" si="207"/>
        <v>0.45690760060745184</v>
      </c>
      <c r="AL258" s="340">
        <f t="shared" si="208"/>
        <v>0.45690760060745184</v>
      </c>
      <c r="AN258" s="213"/>
      <c r="AO258" s="348"/>
      <c r="AP258" s="60">
        <f t="shared" si="240"/>
        <v>0</v>
      </c>
      <c r="AQ258" s="213"/>
      <c r="AR258" s="348"/>
      <c r="AS258" s="60">
        <f t="shared" si="237"/>
        <v>0</v>
      </c>
      <c r="AT258" s="213"/>
      <c r="AU258" s="60">
        <f>VLOOKUP($A258,'Cost SettleCY14'!$A$23:$E$253,5,FALSE)</f>
        <v>0</v>
      </c>
      <c r="AV258" s="60">
        <f t="shared" si="238"/>
        <v>0</v>
      </c>
      <c r="AW258" s="213"/>
      <c r="AX258" s="60">
        <f>VLOOKUP($A258,'Cost SettleCY15'!$A$23:$E$253,5,FALSE)</f>
        <v>0</v>
      </c>
      <c r="AY258" s="60">
        <f t="shared" si="239"/>
        <v>0</v>
      </c>
    </row>
    <row r="259" spans="1:51" x14ac:dyDescent="0.25">
      <c r="A259" s="76">
        <v>170006</v>
      </c>
      <c r="B259" s="76" t="s">
        <v>207</v>
      </c>
      <c r="C259" s="76"/>
      <c r="D259" s="76"/>
      <c r="E259" s="77" t="s">
        <v>438</v>
      </c>
      <c r="F259" s="83" t="s">
        <v>53</v>
      </c>
      <c r="G259" s="42">
        <f t="shared" si="241"/>
        <v>99</v>
      </c>
      <c r="H259" s="80">
        <f t="shared" si="241"/>
        <v>0</v>
      </c>
      <c r="I259" s="80"/>
      <c r="J259" s="80">
        <f t="shared" si="241"/>
        <v>601796.71</v>
      </c>
      <c r="K259" s="339">
        <f t="shared" si="193"/>
        <v>0</v>
      </c>
      <c r="L259" s="339">
        <f t="shared" si="194"/>
        <v>601796.71</v>
      </c>
      <c r="M259" s="340" t="str">
        <f t="shared" si="195"/>
        <v/>
      </c>
      <c r="N259" s="340" t="str">
        <f t="shared" si="196"/>
        <v/>
      </c>
      <c r="O259" s="42">
        <f t="shared" si="242"/>
        <v>416</v>
      </c>
      <c r="P259" s="80">
        <f t="shared" si="242"/>
        <v>0</v>
      </c>
      <c r="Q259" s="80"/>
      <c r="R259" s="80">
        <f t="shared" si="242"/>
        <v>2544135.36</v>
      </c>
      <c r="S259" s="213">
        <f t="shared" si="197"/>
        <v>0</v>
      </c>
      <c r="T259" s="339">
        <f t="shared" si="198"/>
        <v>2544135.36</v>
      </c>
      <c r="U259" s="340" t="str">
        <f t="shared" si="199"/>
        <v/>
      </c>
      <c r="V259" s="340" t="str">
        <f t="shared" si="200"/>
        <v/>
      </c>
      <c r="W259" s="42">
        <f t="shared" si="243"/>
        <v>100</v>
      </c>
      <c r="X259" s="80">
        <f t="shared" si="243"/>
        <v>0</v>
      </c>
      <c r="Y259" s="80"/>
      <c r="Z259" s="80">
        <f t="shared" si="243"/>
        <v>38959.19</v>
      </c>
      <c r="AA259" s="213">
        <f t="shared" si="201"/>
        <v>0</v>
      </c>
      <c r="AB259" s="339">
        <f t="shared" si="202"/>
        <v>38959.19</v>
      </c>
      <c r="AC259" s="340" t="str">
        <f t="shared" si="203"/>
        <v/>
      </c>
      <c r="AD259" s="340" t="str">
        <f t="shared" si="204"/>
        <v/>
      </c>
      <c r="AE259" s="42">
        <f t="shared" si="244"/>
        <v>119</v>
      </c>
      <c r="AF259" s="80">
        <f t="shared" si="244"/>
        <v>0</v>
      </c>
      <c r="AG259" s="80"/>
      <c r="AH259" s="80">
        <f t="shared" si="244"/>
        <v>29355.59</v>
      </c>
      <c r="AI259" s="213">
        <f t="shared" si="205"/>
        <v>0</v>
      </c>
      <c r="AJ259" s="339">
        <f t="shared" si="206"/>
        <v>29355.59</v>
      </c>
      <c r="AK259" s="340" t="str">
        <f t="shared" si="207"/>
        <v/>
      </c>
      <c r="AL259" s="340" t="str">
        <f t="shared" si="208"/>
        <v/>
      </c>
      <c r="AN259" s="213"/>
      <c r="AO259" s="348"/>
      <c r="AP259" s="60">
        <f t="shared" si="240"/>
        <v>0</v>
      </c>
      <c r="AQ259" s="213"/>
      <c r="AR259" s="348"/>
      <c r="AS259" s="60">
        <f t="shared" si="237"/>
        <v>0</v>
      </c>
      <c r="AT259" s="213"/>
      <c r="AU259" s="60">
        <f>VLOOKUP($A259,'Cost SettleCY14'!$A$23:$E$253,5,FALSE)</f>
        <v>0</v>
      </c>
      <c r="AV259" s="60">
        <f t="shared" si="238"/>
        <v>0</v>
      </c>
      <c r="AW259" s="213"/>
      <c r="AX259" s="60">
        <f>VLOOKUP($A259,'Cost SettleCY15'!$A$23:$E$253,5,FALSE)</f>
        <v>0</v>
      </c>
      <c r="AY259" s="60">
        <f t="shared" si="239"/>
        <v>0</v>
      </c>
    </row>
    <row r="260" spans="1:51" x14ac:dyDescent="0.25">
      <c r="A260" s="76">
        <v>70516</v>
      </c>
      <c r="B260" s="76" t="s">
        <v>208</v>
      </c>
      <c r="C260" s="76"/>
      <c r="D260" s="76"/>
      <c r="E260" s="77" t="s">
        <v>438</v>
      </c>
      <c r="F260" s="83" t="s">
        <v>53</v>
      </c>
      <c r="G260" s="42">
        <f t="shared" si="241"/>
        <v>125</v>
      </c>
      <c r="H260" s="80">
        <f t="shared" si="241"/>
        <v>783229.04</v>
      </c>
      <c r="I260" s="80"/>
      <c r="J260" s="80">
        <f t="shared" si="241"/>
        <v>713640.39999999991</v>
      </c>
      <c r="K260" s="339">
        <f t="shared" si="193"/>
        <v>0</v>
      </c>
      <c r="L260" s="339">
        <f t="shared" si="194"/>
        <v>713640.39999999991</v>
      </c>
      <c r="M260" s="340">
        <f t="shared" si="195"/>
        <v>0.91115160898528469</v>
      </c>
      <c r="N260" s="340">
        <f t="shared" si="196"/>
        <v>0.91115160898528469</v>
      </c>
      <c r="O260" s="42">
        <f t="shared" si="242"/>
        <v>277</v>
      </c>
      <c r="P260" s="80">
        <f t="shared" si="242"/>
        <v>952142.08</v>
      </c>
      <c r="Q260" s="80"/>
      <c r="R260" s="80">
        <f t="shared" si="242"/>
        <v>1033303.87</v>
      </c>
      <c r="S260" s="213">
        <f t="shared" si="197"/>
        <v>0</v>
      </c>
      <c r="T260" s="339">
        <f t="shared" si="198"/>
        <v>1033303.87</v>
      </c>
      <c r="U260" s="340">
        <f t="shared" si="199"/>
        <v>1.0852412593717107</v>
      </c>
      <c r="V260" s="340">
        <f t="shared" si="200"/>
        <v>1.0852412593717107</v>
      </c>
      <c r="W260" s="42">
        <f t="shared" si="243"/>
        <v>206</v>
      </c>
      <c r="X260" s="80">
        <f t="shared" si="243"/>
        <v>784681.77</v>
      </c>
      <c r="Y260" s="80"/>
      <c r="Z260" s="80">
        <f t="shared" si="243"/>
        <v>492861.91000000003</v>
      </c>
      <c r="AA260" s="213">
        <f t="shared" si="201"/>
        <v>0</v>
      </c>
      <c r="AB260" s="339">
        <f t="shared" si="202"/>
        <v>492861.91000000003</v>
      </c>
      <c r="AC260" s="340">
        <f t="shared" si="203"/>
        <v>0.62810419311767629</v>
      </c>
      <c r="AD260" s="340">
        <f t="shared" si="204"/>
        <v>0.62810419311767629</v>
      </c>
      <c r="AE260" s="42">
        <f t="shared" si="244"/>
        <v>12</v>
      </c>
      <c r="AF260" s="80">
        <f t="shared" si="244"/>
        <v>94654.720000000001</v>
      </c>
      <c r="AG260" s="80"/>
      <c r="AH260" s="80">
        <f t="shared" si="244"/>
        <v>100558.99</v>
      </c>
      <c r="AI260" s="213">
        <f t="shared" si="205"/>
        <v>0</v>
      </c>
      <c r="AJ260" s="339">
        <f t="shared" si="206"/>
        <v>100558.99</v>
      </c>
      <c r="AK260" s="340">
        <f t="shared" si="207"/>
        <v>1.0623769210875063</v>
      </c>
      <c r="AL260" s="340">
        <f t="shared" si="208"/>
        <v>1.0623769210875063</v>
      </c>
      <c r="AN260" s="213"/>
      <c r="AO260" s="348"/>
      <c r="AP260" s="60">
        <f t="shared" si="240"/>
        <v>0</v>
      </c>
      <c r="AQ260" s="213"/>
      <c r="AR260" s="348"/>
      <c r="AS260" s="60">
        <f t="shared" si="237"/>
        <v>0</v>
      </c>
      <c r="AT260" s="213"/>
      <c r="AU260" s="60">
        <f>VLOOKUP($A260,'Cost SettleCY14'!$A$23:$E$253,5,FALSE)</f>
        <v>0</v>
      </c>
      <c r="AV260" s="60">
        <f t="shared" si="238"/>
        <v>0</v>
      </c>
      <c r="AW260" s="213"/>
      <c r="AX260" s="60">
        <f>VLOOKUP($A260,'Cost SettleCY15'!$A$23:$E$253,5,FALSE)</f>
        <v>0</v>
      </c>
      <c r="AY260" s="60">
        <f t="shared" si="239"/>
        <v>0</v>
      </c>
    </row>
    <row r="261" spans="1:51" x14ac:dyDescent="0.25">
      <c r="A261" s="76">
        <v>70592</v>
      </c>
      <c r="B261" s="76" t="s">
        <v>156</v>
      </c>
      <c r="C261" s="76"/>
      <c r="D261" s="76"/>
      <c r="E261" s="77" t="s">
        <v>438</v>
      </c>
      <c r="F261" s="83" t="s">
        <v>53</v>
      </c>
      <c r="G261" s="42">
        <f t="shared" si="241"/>
        <v>164</v>
      </c>
      <c r="H261" s="80">
        <f t="shared" si="241"/>
        <v>399400.22000000003</v>
      </c>
      <c r="I261" s="80"/>
      <c r="J261" s="80">
        <f t="shared" si="241"/>
        <v>366285.58999999997</v>
      </c>
      <c r="K261" s="339">
        <f t="shared" si="193"/>
        <v>0</v>
      </c>
      <c r="L261" s="339">
        <f t="shared" si="194"/>
        <v>366285.58999999997</v>
      </c>
      <c r="M261" s="340">
        <f t="shared" si="195"/>
        <v>0.91708910425737855</v>
      </c>
      <c r="N261" s="340">
        <f t="shared" si="196"/>
        <v>0.91708910425737855</v>
      </c>
      <c r="O261" s="42">
        <f t="shared" si="242"/>
        <v>318</v>
      </c>
      <c r="P261" s="80">
        <f t="shared" si="242"/>
        <v>472041.06</v>
      </c>
      <c r="Q261" s="80"/>
      <c r="R261" s="80">
        <f t="shared" si="242"/>
        <v>382139.85</v>
      </c>
      <c r="S261" s="213">
        <f t="shared" si="197"/>
        <v>0</v>
      </c>
      <c r="T261" s="339">
        <f t="shared" si="198"/>
        <v>382139.85</v>
      </c>
      <c r="U261" s="340">
        <f t="shared" si="199"/>
        <v>0.80954790246424746</v>
      </c>
      <c r="V261" s="340">
        <f t="shared" si="200"/>
        <v>0.80954790246424746</v>
      </c>
      <c r="W261" s="42">
        <f t="shared" si="243"/>
        <v>565</v>
      </c>
      <c r="X261" s="80">
        <f t="shared" si="243"/>
        <v>809310.01</v>
      </c>
      <c r="Y261" s="80"/>
      <c r="Z261" s="80">
        <f t="shared" si="243"/>
        <v>325251.34999999998</v>
      </c>
      <c r="AA261" s="213">
        <f t="shared" si="201"/>
        <v>0</v>
      </c>
      <c r="AB261" s="339">
        <f t="shared" si="202"/>
        <v>325251.34999999998</v>
      </c>
      <c r="AC261" s="340">
        <f t="shared" si="203"/>
        <v>0.4018872199541928</v>
      </c>
      <c r="AD261" s="340">
        <f t="shared" si="204"/>
        <v>0.4018872199541928</v>
      </c>
      <c r="AE261" s="42">
        <f t="shared" si="244"/>
        <v>125</v>
      </c>
      <c r="AF261" s="80">
        <f t="shared" si="244"/>
        <v>243647.84</v>
      </c>
      <c r="AG261" s="80"/>
      <c r="AH261" s="80">
        <f t="shared" si="244"/>
        <v>156733.71</v>
      </c>
      <c r="AI261" s="213">
        <f t="shared" si="205"/>
        <v>0</v>
      </c>
      <c r="AJ261" s="339">
        <f t="shared" si="206"/>
        <v>156733.71</v>
      </c>
      <c r="AK261" s="340">
        <f t="shared" si="207"/>
        <v>0.64327970237700438</v>
      </c>
      <c r="AL261" s="340">
        <f t="shared" si="208"/>
        <v>0.64327970237700438</v>
      </c>
      <c r="AN261" s="213"/>
      <c r="AO261" s="348"/>
      <c r="AP261" s="60">
        <f t="shared" si="240"/>
        <v>0</v>
      </c>
      <c r="AQ261" s="213"/>
      <c r="AR261" s="348"/>
      <c r="AS261" s="60">
        <f t="shared" si="237"/>
        <v>0</v>
      </c>
      <c r="AT261" s="213"/>
      <c r="AU261" s="60">
        <f>VLOOKUP($A261,'Cost SettleCY14'!$A$23:$E$253,5,FALSE)</f>
        <v>0</v>
      </c>
      <c r="AV261" s="60">
        <f t="shared" si="238"/>
        <v>0</v>
      </c>
      <c r="AW261" s="213"/>
      <c r="AX261" s="60">
        <f>VLOOKUP($A261,'Cost SettleCY15'!$A$23:$E$253,5,FALSE)</f>
        <v>0</v>
      </c>
      <c r="AY261" s="60">
        <f t="shared" si="239"/>
        <v>0</v>
      </c>
    </row>
    <row r="262" spans="1:51" x14ac:dyDescent="0.25">
      <c r="A262" s="76">
        <v>70580</v>
      </c>
      <c r="B262" s="76" t="s">
        <v>209</v>
      </c>
      <c r="C262" s="76"/>
      <c r="D262" s="76"/>
      <c r="E262" s="77" t="s">
        <v>438</v>
      </c>
      <c r="F262" s="83" t="s">
        <v>53</v>
      </c>
      <c r="G262" s="42">
        <f t="shared" si="241"/>
        <v>6</v>
      </c>
      <c r="H262" s="80">
        <f t="shared" si="241"/>
        <v>51422.74</v>
      </c>
      <c r="I262" s="80"/>
      <c r="J262" s="80">
        <f t="shared" si="241"/>
        <v>73047.360000000001</v>
      </c>
      <c r="K262" s="339">
        <f t="shared" si="193"/>
        <v>0</v>
      </c>
      <c r="L262" s="339">
        <f t="shared" si="194"/>
        <v>73047.360000000001</v>
      </c>
      <c r="M262" s="340">
        <f t="shared" si="195"/>
        <v>1.4205264052440614</v>
      </c>
      <c r="N262" s="340">
        <f t="shared" si="196"/>
        <v>1.4205264052440614</v>
      </c>
      <c r="O262" s="42">
        <f t="shared" si="242"/>
        <v>19</v>
      </c>
      <c r="P262" s="80">
        <f t="shared" si="242"/>
        <v>38405.96</v>
      </c>
      <c r="Q262" s="80"/>
      <c r="R262" s="80">
        <f t="shared" si="242"/>
        <v>52797.760000000002</v>
      </c>
      <c r="S262" s="213">
        <f t="shared" si="197"/>
        <v>0</v>
      </c>
      <c r="T262" s="339">
        <f t="shared" si="198"/>
        <v>52797.760000000002</v>
      </c>
      <c r="U262" s="340">
        <f t="shared" si="199"/>
        <v>1.3747282973788444</v>
      </c>
      <c r="V262" s="340">
        <f t="shared" si="200"/>
        <v>1.3747282973788444</v>
      </c>
      <c r="W262" s="42">
        <f t="shared" si="243"/>
        <v>147</v>
      </c>
      <c r="X262" s="80">
        <f t="shared" si="243"/>
        <v>310587.36000000004</v>
      </c>
      <c r="Y262" s="80"/>
      <c r="Z262" s="80">
        <f t="shared" si="243"/>
        <v>54693.69</v>
      </c>
      <c r="AA262" s="213">
        <f t="shared" si="201"/>
        <v>0</v>
      </c>
      <c r="AB262" s="339">
        <f t="shared" si="202"/>
        <v>54693.69</v>
      </c>
      <c r="AC262" s="340">
        <f t="shared" si="203"/>
        <v>0.1760976042296119</v>
      </c>
      <c r="AD262" s="340">
        <f t="shared" si="204"/>
        <v>0.1760976042296119</v>
      </c>
      <c r="AE262" s="42">
        <f t="shared" si="244"/>
        <v>1180</v>
      </c>
      <c r="AF262" s="80">
        <f t="shared" si="244"/>
        <v>173738.78</v>
      </c>
      <c r="AG262" s="80"/>
      <c r="AH262" s="80">
        <f t="shared" si="244"/>
        <v>153374.68</v>
      </c>
      <c r="AI262" s="213">
        <f t="shared" si="205"/>
        <v>0</v>
      </c>
      <c r="AJ262" s="339">
        <f t="shared" si="206"/>
        <v>153374.68</v>
      </c>
      <c r="AK262" s="340">
        <f t="shared" si="207"/>
        <v>0.8827889777975878</v>
      </c>
      <c r="AL262" s="340">
        <f t="shared" si="208"/>
        <v>0.8827889777975878</v>
      </c>
      <c r="AN262" s="213"/>
      <c r="AO262" s="348"/>
      <c r="AP262" s="60">
        <f t="shared" si="240"/>
        <v>0</v>
      </c>
      <c r="AQ262" s="213"/>
      <c r="AR262" s="348"/>
      <c r="AS262" s="60">
        <f t="shared" si="237"/>
        <v>0</v>
      </c>
      <c r="AT262" s="213"/>
      <c r="AU262" s="60">
        <f>VLOOKUP($A262,'Cost SettleCY14'!$A$23:$E$253,5,FALSE)</f>
        <v>0</v>
      </c>
      <c r="AV262" s="60">
        <f t="shared" si="238"/>
        <v>0</v>
      </c>
      <c r="AW262" s="213"/>
      <c r="AX262" s="60">
        <f>VLOOKUP($A262,'Cost SettleCY15'!$A$23:$E$253,5,FALSE)</f>
        <v>0</v>
      </c>
      <c r="AY262" s="60">
        <f t="shared" si="239"/>
        <v>0</v>
      </c>
    </row>
    <row r="263" spans="1:51" x14ac:dyDescent="0.25">
      <c r="A263" s="78">
        <v>70570</v>
      </c>
      <c r="B263" s="76" t="s">
        <v>164</v>
      </c>
      <c r="C263" s="76"/>
      <c r="D263" s="76"/>
      <c r="E263" s="77" t="s">
        <v>438</v>
      </c>
      <c r="F263" s="83" t="s">
        <v>53</v>
      </c>
      <c r="G263" s="42">
        <f t="shared" si="241"/>
        <v>320</v>
      </c>
      <c r="H263" s="80">
        <f t="shared" si="241"/>
        <v>478960.58</v>
      </c>
      <c r="I263" s="80"/>
      <c r="J263" s="80">
        <f t="shared" si="241"/>
        <v>517771.27</v>
      </c>
      <c r="K263" s="339">
        <f t="shared" si="193"/>
        <v>0</v>
      </c>
      <c r="L263" s="339">
        <f t="shared" si="194"/>
        <v>517771.27</v>
      </c>
      <c r="M263" s="340">
        <f t="shared" si="195"/>
        <v>1.0810310735802098</v>
      </c>
      <c r="N263" s="340">
        <f t="shared" si="196"/>
        <v>1.0810310735802098</v>
      </c>
      <c r="O263" s="42">
        <f t="shared" si="242"/>
        <v>722</v>
      </c>
      <c r="P263" s="80">
        <f t="shared" si="242"/>
        <v>683466.86</v>
      </c>
      <c r="Q263" s="80"/>
      <c r="R263" s="80">
        <f t="shared" si="242"/>
        <v>378489.63</v>
      </c>
      <c r="S263" s="213">
        <f t="shared" si="197"/>
        <v>0</v>
      </c>
      <c r="T263" s="339">
        <f t="shared" si="198"/>
        <v>378489.63</v>
      </c>
      <c r="U263" s="340">
        <f t="shared" si="199"/>
        <v>0.55377905228645619</v>
      </c>
      <c r="V263" s="340">
        <f t="shared" si="200"/>
        <v>0.55377905228645619</v>
      </c>
      <c r="W263" s="42">
        <f t="shared" si="243"/>
        <v>1381</v>
      </c>
      <c r="X263" s="80">
        <f t="shared" si="243"/>
        <v>988465.81</v>
      </c>
      <c r="Y263" s="80"/>
      <c r="Z263" s="80">
        <f t="shared" si="243"/>
        <v>442566.11</v>
      </c>
      <c r="AA263" s="213">
        <f t="shared" si="201"/>
        <v>0</v>
      </c>
      <c r="AB263" s="339">
        <f t="shared" si="202"/>
        <v>442566.11</v>
      </c>
      <c r="AC263" s="340">
        <f t="shared" si="203"/>
        <v>0.44773031653972933</v>
      </c>
      <c r="AD263" s="340">
        <f t="shared" si="204"/>
        <v>0.44773031653972933</v>
      </c>
      <c r="AE263" s="42">
        <f t="shared" si="244"/>
        <v>226</v>
      </c>
      <c r="AF263" s="80">
        <f t="shared" si="244"/>
        <v>346809.41000000003</v>
      </c>
      <c r="AG263" s="80"/>
      <c r="AH263" s="80">
        <f t="shared" si="244"/>
        <v>222776.88</v>
      </c>
      <c r="AI263" s="213">
        <f t="shared" si="205"/>
        <v>0</v>
      </c>
      <c r="AJ263" s="339">
        <f t="shared" si="206"/>
        <v>222776.88</v>
      </c>
      <c r="AK263" s="340">
        <f t="shared" si="207"/>
        <v>0.64236111701813392</v>
      </c>
      <c r="AL263" s="340">
        <f t="shared" si="208"/>
        <v>0.64236111701813392</v>
      </c>
      <c r="AN263" s="213"/>
      <c r="AO263" s="348"/>
      <c r="AP263" s="60">
        <f t="shared" si="240"/>
        <v>0</v>
      </c>
      <c r="AQ263" s="213"/>
      <c r="AR263" s="348"/>
      <c r="AS263" s="60">
        <f t="shared" si="237"/>
        <v>0</v>
      </c>
      <c r="AT263" s="213"/>
      <c r="AU263" s="60">
        <f>VLOOKUP($A263,'Cost SettleCY14'!$A$23:$E$253,5,FALSE)</f>
        <v>0</v>
      </c>
      <c r="AV263" s="60">
        <f t="shared" si="238"/>
        <v>0</v>
      </c>
      <c r="AW263" s="213"/>
      <c r="AX263" s="60">
        <f>VLOOKUP($A263,'Cost SettleCY15'!$A$23:$E$253,5,FALSE)</f>
        <v>0</v>
      </c>
      <c r="AY263" s="60">
        <f t="shared" si="239"/>
        <v>0</v>
      </c>
    </row>
    <row r="264" spans="1:51" x14ac:dyDescent="0.25">
      <c r="A264" s="78">
        <v>70654</v>
      </c>
      <c r="B264" s="76" t="s">
        <v>167</v>
      </c>
      <c r="C264" s="76"/>
      <c r="D264" s="76"/>
      <c r="E264" s="77" t="s">
        <v>438</v>
      </c>
      <c r="F264" s="83" t="s">
        <v>53</v>
      </c>
      <c r="G264" s="42">
        <f t="shared" si="241"/>
        <v>46</v>
      </c>
      <c r="H264" s="80">
        <f t="shared" si="241"/>
        <v>85444.23</v>
      </c>
      <c r="I264" s="80"/>
      <c r="J264" s="80">
        <f t="shared" si="241"/>
        <v>67372.800000000003</v>
      </c>
      <c r="K264" s="339">
        <f t="shared" si="193"/>
        <v>0</v>
      </c>
      <c r="L264" s="339">
        <f t="shared" si="194"/>
        <v>67372.800000000003</v>
      </c>
      <c r="M264" s="340">
        <f t="shared" si="195"/>
        <v>0.78850028843375386</v>
      </c>
      <c r="N264" s="340">
        <f t="shared" si="196"/>
        <v>0.78850028843375386</v>
      </c>
      <c r="O264" s="42">
        <f t="shared" si="242"/>
        <v>36</v>
      </c>
      <c r="P264" s="80">
        <f t="shared" si="242"/>
        <v>125405.56</v>
      </c>
      <c r="Q264" s="80"/>
      <c r="R264" s="80">
        <f t="shared" si="242"/>
        <v>84039.48</v>
      </c>
      <c r="S264" s="213">
        <f t="shared" si="197"/>
        <v>0</v>
      </c>
      <c r="T264" s="339">
        <f t="shared" si="198"/>
        <v>84039.48</v>
      </c>
      <c r="U264" s="340">
        <f t="shared" si="199"/>
        <v>0.67014157904960514</v>
      </c>
      <c r="V264" s="340">
        <f t="shared" si="200"/>
        <v>0.67014157904960514</v>
      </c>
      <c r="W264" s="42">
        <f t="shared" si="243"/>
        <v>733</v>
      </c>
      <c r="X264" s="80">
        <f t="shared" si="243"/>
        <v>550050.89</v>
      </c>
      <c r="Y264" s="80"/>
      <c r="Z264" s="80">
        <f t="shared" si="243"/>
        <v>345448.75</v>
      </c>
      <c r="AA264" s="213">
        <f t="shared" si="201"/>
        <v>0</v>
      </c>
      <c r="AB264" s="339">
        <f t="shared" si="202"/>
        <v>345448.75</v>
      </c>
      <c r="AC264" s="340">
        <f t="shared" si="203"/>
        <v>0.62803052641183799</v>
      </c>
      <c r="AD264" s="340">
        <f t="shared" si="204"/>
        <v>0.62803052641183799</v>
      </c>
      <c r="AE264" s="42">
        <f t="shared" si="244"/>
        <v>78</v>
      </c>
      <c r="AF264" s="80">
        <f t="shared" si="244"/>
        <v>303074.8</v>
      </c>
      <c r="AG264" s="80"/>
      <c r="AH264" s="80">
        <f t="shared" si="244"/>
        <v>222029.99</v>
      </c>
      <c r="AI264" s="213">
        <f t="shared" si="205"/>
        <v>0</v>
      </c>
      <c r="AJ264" s="339">
        <f t="shared" si="206"/>
        <v>222029.99</v>
      </c>
      <c r="AK264" s="340">
        <f t="shared" si="207"/>
        <v>0.73259139327981082</v>
      </c>
      <c r="AL264" s="340">
        <f t="shared" si="208"/>
        <v>0.73259139327981082</v>
      </c>
      <c r="AN264" s="213"/>
      <c r="AO264" s="348"/>
      <c r="AP264" s="60">
        <f t="shared" si="240"/>
        <v>0</v>
      </c>
      <c r="AQ264" s="213"/>
      <c r="AR264" s="348"/>
      <c r="AS264" s="60">
        <f t="shared" si="237"/>
        <v>0</v>
      </c>
      <c r="AT264" s="213"/>
      <c r="AU264" s="60">
        <f>VLOOKUP($A264,'Cost SettleCY14'!$A$23:$E$253,5,FALSE)</f>
        <v>0</v>
      </c>
      <c r="AV264" s="60">
        <f t="shared" si="238"/>
        <v>0</v>
      </c>
      <c r="AW264" s="213"/>
      <c r="AX264" s="60">
        <f>VLOOKUP($A264,'Cost SettleCY15'!$A$23:$E$253,5,FALSE)</f>
        <v>0</v>
      </c>
      <c r="AY264" s="60">
        <f t="shared" si="239"/>
        <v>0</v>
      </c>
    </row>
    <row r="265" spans="1:51" x14ac:dyDescent="0.25">
      <c r="A265" s="76">
        <v>70445</v>
      </c>
      <c r="B265" s="76" t="s">
        <v>210</v>
      </c>
      <c r="C265" s="76"/>
      <c r="D265" s="76"/>
      <c r="E265" s="77" t="s">
        <v>438</v>
      </c>
      <c r="F265" s="83" t="s">
        <v>53</v>
      </c>
      <c r="G265" s="42">
        <f t="shared" si="241"/>
        <v>0</v>
      </c>
      <c r="H265" s="80">
        <f t="shared" si="241"/>
        <v>0</v>
      </c>
      <c r="I265" s="80"/>
      <c r="J265" s="80">
        <f t="shared" si="241"/>
        <v>0</v>
      </c>
      <c r="K265" s="339">
        <f t="shared" si="193"/>
        <v>0</v>
      </c>
      <c r="L265" s="339">
        <f t="shared" si="194"/>
        <v>0</v>
      </c>
      <c r="M265" s="340" t="str">
        <f t="shared" si="195"/>
        <v/>
      </c>
      <c r="N265" s="340" t="str">
        <f t="shared" si="196"/>
        <v/>
      </c>
      <c r="O265" s="42">
        <f t="shared" si="242"/>
        <v>0</v>
      </c>
      <c r="P265" s="80">
        <f t="shared" si="242"/>
        <v>0</v>
      </c>
      <c r="Q265" s="80"/>
      <c r="R265" s="80">
        <f t="shared" si="242"/>
        <v>0</v>
      </c>
      <c r="S265" s="213">
        <f t="shared" si="197"/>
        <v>0</v>
      </c>
      <c r="T265" s="339">
        <f t="shared" si="198"/>
        <v>0</v>
      </c>
      <c r="U265" s="340" t="str">
        <f t="shared" si="199"/>
        <v/>
      </c>
      <c r="V265" s="340" t="str">
        <f t="shared" si="200"/>
        <v/>
      </c>
      <c r="W265" s="42">
        <f t="shared" si="243"/>
        <v>6</v>
      </c>
      <c r="X265" s="80">
        <f t="shared" si="243"/>
        <v>39775.74</v>
      </c>
      <c r="Y265" s="80"/>
      <c r="Z265" s="80">
        <f t="shared" si="243"/>
        <v>39934.769999999997</v>
      </c>
      <c r="AA265" s="213">
        <f t="shared" si="201"/>
        <v>0</v>
      </c>
      <c r="AB265" s="339">
        <f t="shared" si="202"/>
        <v>39934.769999999997</v>
      </c>
      <c r="AC265" s="340">
        <f t="shared" si="203"/>
        <v>1.0039981657160872</v>
      </c>
      <c r="AD265" s="340">
        <f t="shared" si="204"/>
        <v>1.0039981657160872</v>
      </c>
      <c r="AE265" s="42">
        <f t="shared" si="244"/>
        <v>331</v>
      </c>
      <c r="AF265" s="80">
        <f t="shared" si="244"/>
        <v>68505.36</v>
      </c>
      <c r="AG265" s="80"/>
      <c r="AH265" s="80">
        <f t="shared" si="244"/>
        <v>60203.78</v>
      </c>
      <c r="AI265" s="213">
        <f t="shared" si="205"/>
        <v>0</v>
      </c>
      <c r="AJ265" s="339">
        <f t="shared" si="206"/>
        <v>60203.78</v>
      </c>
      <c r="AK265" s="340">
        <f t="shared" si="207"/>
        <v>0.87881853332352389</v>
      </c>
      <c r="AL265" s="340">
        <f t="shared" si="208"/>
        <v>0.87881853332352389</v>
      </c>
      <c r="AN265" s="213"/>
      <c r="AO265" s="348"/>
      <c r="AP265" s="60">
        <f t="shared" si="240"/>
        <v>0</v>
      </c>
      <c r="AQ265" s="213"/>
      <c r="AR265" s="348"/>
      <c r="AS265" s="60">
        <f t="shared" si="237"/>
        <v>0</v>
      </c>
      <c r="AT265" s="213"/>
      <c r="AU265" s="60">
        <f>VLOOKUP($A265,'Cost SettleCY14'!$A$23:$E$253,5,FALSE)</f>
        <v>0</v>
      </c>
      <c r="AV265" s="60">
        <f t="shared" si="238"/>
        <v>0</v>
      </c>
      <c r="AW265" s="213"/>
      <c r="AX265" s="60">
        <f>VLOOKUP($A265,'Cost SettleCY15'!$A$23:$E$253,5,FALSE)</f>
        <v>0</v>
      </c>
      <c r="AY265" s="60">
        <f t="shared" si="239"/>
        <v>0</v>
      </c>
    </row>
    <row r="266" spans="1:51" x14ac:dyDescent="0.25">
      <c r="A266" s="76">
        <v>70532</v>
      </c>
      <c r="B266" s="76" t="s">
        <v>211</v>
      </c>
      <c r="C266" s="76"/>
      <c r="D266" s="76"/>
      <c r="E266" s="77" t="s">
        <v>438</v>
      </c>
      <c r="F266" s="83" t="s">
        <v>53</v>
      </c>
      <c r="G266" s="42">
        <f t="shared" si="241"/>
        <v>36</v>
      </c>
      <c r="H266" s="80">
        <f t="shared" si="241"/>
        <v>361248.29</v>
      </c>
      <c r="I266" s="80"/>
      <c r="J266" s="80">
        <f t="shared" si="241"/>
        <v>387327.19</v>
      </c>
      <c r="K266" s="339">
        <f t="shared" si="193"/>
        <v>0</v>
      </c>
      <c r="L266" s="339">
        <f t="shared" si="194"/>
        <v>387327.19</v>
      </c>
      <c r="M266" s="340">
        <f t="shared" si="195"/>
        <v>1.0721910683646421</v>
      </c>
      <c r="N266" s="340">
        <f t="shared" si="196"/>
        <v>1.0721910683646421</v>
      </c>
      <c r="O266" s="42">
        <f t="shared" si="242"/>
        <v>99</v>
      </c>
      <c r="P266" s="80">
        <f t="shared" si="242"/>
        <v>885572.29999999993</v>
      </c>
      <c r="Q266" s="80"/>
      <c r="R266" s="80">
        <f t="shared" si="242"/>
        <v>33235.120000000003</v>
      </c>
      <c r="S266" s="213">
        <f t="shared" si="197"/>
        <v>0</v>
      </c>
      <c r="T266" s="339">
        <f t="shared" si="198"/>
        <v>33235.120000000003</v>
      </c>
      <c r="U266" s="340">
        <f t="shared" si="199"/>
        <v>3.7529538807842121E-2</v>
      </c>
      <c r="V266" s="340">
        <f t="shared" si="200"/>
        <v>3.7529538807842121E-2</v>
      </c>
      <c r="W266" s="42">
        <f t="shared" si="243"/>
        <v>270</v>
      </c>
      <c r="X266" s="80">
        <f t="shared" si="243"/>
        <v>2377829.21</v>
      </c>
      <c r="Y266" s="80"/>
      <c r="Z266" s="80">
        <f t="shared" si="243"/>
        <v>109107.04</v>
      </c>
      <c r="AA266" s="213">
        <f t="shared" si="201"/>
        <v>0</v>
      </c>
      <c r="AB266" s="339">
        <f t="shared" si="202"/>
        <v>109107.04</v>
      </c>
      <c r="AC266" s="340">
        <f t="shared" si="203"/>
        <v>4.588514580489992E-2</v>
      </c>
      <c r="AD266" s="340">
        <f t="shared" si="204"/>
        <v>4.588514580489992E-2</v>
      </c>
      <c r="AE266" s="42">
        <f t="shared" si="244"/>
        <v>216</v>
      </c>
      <c r="AF266" s="80">
        <f t="shared" si="244"/>
        <v>1756699.9500000002</v>
      </c>
      <c r="AG266" s="80"/>
      <c r="AH266" s="80">
        <f t="shared" si="244"/>
        <v>470601.04</v>
      </c>
      <c r="AI266" s="213">
        <f t="shared" si="205"/>
        <v>0</v>
      </c>
      <c r="AJ266" s="339">
        <f t="shared" si="206"/>
        <v>470601.04</v>
      </c>
      <c r="AK266" s="340">
        <f t="shared" si="207"/>
        <v>0.26788925450814749</v>
      </c>
      <c r="AL266" s="340">
        <f t="shared" si="208"/>
        <v>0.26788925450814749</v>
      </c>
      <c r="AN266" s="213"/>
      <c r="AO266" s="348"/>
      <c r="AP266" s="60">
        <f t="shared" si="240"/>
        <v>0</v>
      </c>
      <c r="AQ266" s="213"/>
      <c r="AR266" s="348"/>
      <c r="AS266" s="60">
        <f t="shared" si="237"/>
        <v>0</v>
      </c>
      <c r="AT266" s="213"/>
      <c r="AU266" s="60">
        <f>VLOOKUP($A266,'Cost SettleCY14'!$A$23:$E$253,5,FALSE)</f>
        <v>0</v>
      </c>
      <c r="AV266" s="60">
        <f t="shared" si="238"/>
        <v>0</v>
      </c>
      <c r="AW266" s="213"/>
      <c r="AX266" s="60">
        <f>VLOOKUP($A266,'Cost SettleCY15'!$A$23:$E$253,5,FALSE)</f>
        <v>0</v>
      </c>
      <c r="AY266" s="60">
        <f t="shared" si="239"/>
        <v>0</v>
      </c>
    </row>
    <row r="267" spans="1:51" x14ac:dyDescent="0.25">
      <c r="A267" s="76">
        <v>71083</v>
      </c>
      <c r="B267" s="76" t="s">
        <v>212</v>
      </c>
      <c r="C267" s="76"/>
      <c r="D267" s="76"/>
      <c r="E267" s="77" t="s">
        <v>438</v>
      </c>
      <c r="F267" s="268" t="s">
        <v>55</v>
      </c>
      <c r="G267" s="42">
        <f t="shared" si="241"/>
        <v>1044</v>
      </c>
      <c r="H267" s="80">
        <f t="shared" si="241"/>
        <v>1124890.7</v>
      </c>
      <c r="I267" s="80"/>
      <c r="J267" s="80">
        <f t="shared" si="241"/>
        <v>1083098.07</v>
      </c>
      <c r="K267" s="339">
        <f t="shared" si="193"/>
        <v>0</v>
      </c>
      <c r="L267" s="339">
        <f t="shared" si="194"/>
        <v>1083098.07</v>
      </c>
      <c r="M267" s="340">
        <f t="shared" si="195"/>
        <v>0.96284738597269948</v>
      </c>
      <c r="N267" s="340">
        <f t="shared" si="196"/>
        <v>0.96284738597269948</v>
      </c>
      <c r="O267" s="42">
        <f t="shared" si="242"/>
        <v>1569</v>
      </c>
      <c r="P267" s="80">
        <f t="shared" si="242"/>
        <v>1475094.73</v>
      </c>
      <c r="Q267" s="80"/>
      <c r="R267" s="80">
        <f t="shared" si="242"/>
        <v>1192613.81</v>
      </c>
      <c r="S267" s="213">
        <f t="shared" si="197"/>
        <v>0</v>
      </c>
      <c r="T267" s="339">
        <f t="shared" si="198"/>
        <v>1192613.81</v>
      </c>
      <c r="U267" s="340">
        <f t="shared" si="199"/>
        <v>0.80849981072063082</v>
      </c>
      <c r="V267" s="340">
        <f t="shared" si="200"/>
        <v>0.80849981072063082</v>
      </c>
      <c r="W267" s="42">
        <f t="shared" si="243"/>
        <v>3536</v>
      </c>
      <c r="X267" s="80">
        <f t="shared" si="243"/>
        <v>1635606.73</v>
      </c>
      <c r="Y267" s="80"/>
      <c r="Z267" s="80">
        <f t="shared" si="243"/>
        <v>346340.86</v>
      </c>
      <c r="AA267" s="213">
        <f t="shared" si="201"/>
        <v>0</v>
      </c>
      <c r="AB267" s="339">
        <f t="shared" si="202"/>
        <v>346340.86</v>
      </c>
      <c r="AC267" s="340">
        <f t="shared" si="203"/>
        <v>0.21175069388470907</v>
      </c>
      <c r="AD267" s="340">
        <f t="shared" si="204"/>
        <v>0.21175069388470907</v>
      </c>
      <c r="AE267" s="42">
        <f t="shared" si="244"/>
        <v>676</v>
      </c>
      <c r="AF267" s="80">
        <f t="shared" si="244"/>
        <v>308341.19999999995</v>
      </c>
      <c r="AG267" s="80"/>
      <c r="AH267" s="80">
        <f t="shared" si="244"/>
        <v>74589.48</v>
      </c>
      <c r="AI267" s="213">
        <f t="shared" si="205"/>
        <v>0</v>
      </c>
      <c r="AJ267" s="339">
        <f t="shared" si="206"/>
        <v>74589.48</v>
      </c>
      <c r="AK267" s="340">
        <f t="shared" si="207"/>
        <v>0.24190565516382503</v>
      </c>
      <c r="AL267" s="340">
        <f t="shared" si="208"/>
        <v>0.24190565516382503</v>
      </c>
      <c r="AN267" s="213"/>
      <c r="AO267" s="348"/>
      <c r="AP267" s="60">
        <f t="shared" si="240"/>
        <v>0</v>
      </c>
      <c r="AQ267" s="213"/>
      <c r="AR267" s="348"/>
      <c r="AS267" s="60">
        <f t="shared" si="237"/>
        <v>0</v>
      </c>
      <c r="AT267" s="213"/>
      <c r="AU267" s="60">
        <f>VLOOKUP($A267,'Cost SettleCY14'!$A$23:$E$253,5,FALSE)</f>
        <v>0</v>
      </c>
      <c r="AV267" s="60">
        <f t="shared" si="238"/>
        <v>0</v>
      </c>
      <c r="AW267" s="213"/>
      <c r="AX267" s="60">
        <f>VLOOKUP($A267,'Cost SettleCY15'!$A$23:$E$253,5,FALSE)</f>
        <v>0</v>
      </c>
      <c r="AY267" s="60">
        <f t="shared" si="239"/>
        <v>0</v>
      </c>
    </row>
    <row r="268" spans="1:51" x14ac:dyDescent="0.25">
      <c r="A268" s="78">
        <v>170020</v>
      </c>
      <c r="B268" s="76" t="s">
        <v>213</v>
      </c>
      <c r="C268" s="76"/>
      <c r="D268" s="76"/>
      <c r="E268" s="77" t="s">
        <v>438</v>
      </c>
      <c r="F268" s="268" t="s">
        <v>55</v>
      </c>
      <c r="G268" s="42">
        <f t="shared" si="241"/>
        <v>0</v>
      </c>
      <c r="H268" s="80">
        <f t="shared" si="241"/>
        <v>0</v>
      </c>
      <c r="I268" s="80"/>
      <c r="J268" s="80">
        <f t="shared" si="241"/>
        <v>0</v>
      </c>
      <c r="K268" s="339">
        <f t="shared" si="193"/>
        <v>0</v>
      </c>
      <c r="L268" s="339">
        <f t="shared" si="194"/>
        <v>0</v>
      </c>
      <c r="M268" s="340" t="str">
        <f t="shared" si="195"/>
        <v/>
      </c>
      <c r="N268" s="340" t="str">
        <f t="shared" si="196"/>
        <v/>
      </c>
      <c r="O268" s="42">
        <f t="shared" si="242"/>
        <v>12</v>
      </c>
      <c r="P268" s="80">
        <f t="shared" si="242"/>
        <v>0</v>
      </c>
      <c r="Q268" s="80"/>
      <c r="R268" s="80">
        <f t="shared" si="242"/>
        <v>4511.6100000000006</v>
      </c>
      <c r="S268" s="213">
        <f t="shared" si="197"/>
        <v>0</v>
      </c>
      <c r="T268" s="339">
        <f t="shared" si="198"/>
        <v>4511.6100000000006</v>
      </c>
      <c r="U268" s="340" t="str">
        <f t="shared" si="199"/>
        <v/>
      </c>
      <c r="V268" s="340" t="str">
        <f t="shared" si="200"/>
        <v/>
      </c>
      <c r="W268" s="42">
        <f t="shared" si="243"/>
        <v>558</v>
      </c>
      <c r="X268" s="80">
        <f t="shared" si="243"/>
        <v>0</v>
      </c>
      <c r="Y268" s="80"/>
      <c r="Z268" s="80">
        <f t="shared" si="243"/>
        <v>150114.95000000001</v>
      </c>
      <c r="AA268" s="213">
        <f t="shared" si="201"/>
        <v>0</v>
      </c>
      <c r="AB268" s="339">
        <f t="shared" si="202"/>
        <v>150114.95000000001</v>
      </c>
      <c r="AC268" s="340" t="str">
        <f t="shared" si="203"/>
        <v/>
      </c>
      <c r="AD268" s="340" t="str">
        <f t="shared" si="204"/>
        <v/>
      </c>
      <c r="AE268" s="42">
        <f t="shared" si="244"/>
        <v>898</v>
      </c>
      <c r="AF268" s="80">
        <f t="shared" si="244"/>
        <v>0</v>
      </c>
      <c r="AG268" s="80"/>
      <c r="AH268" s="80">
        <f t="shared" si="244"/>
        <v>548122.66999999993</v>
      </c>
      <c r="AI268" s="213">
        <f t="shared" si="205"/>
        <v>0</v>
      </c>
      <c r="AJ268" s="339">
        <f t="shared" si="206"/>
        <v>548122.66999999993</v>
      </c>
      <c r="AK268" s="340" t="str">
        <f t="shared" si="207"/>
        <v/>
      </c>
      <c r="AL268" s="340" t="str">
        <f t="shared" si="208"/>
        <v/>
      </c>
      <c r="AN268" s="213"/>
      <c r="AO268" s="348"/>
      <c r="AP268" s="60">
        <f t="shared" si="240"/>
        <v>0</v>
      </c>
      <c r="AQ268" s="213"/>
      <c r="AR268" s="348"/>
      <c r="AS268" s="60">
        <f t="shared" si="237"/>
        <v>0</v>
      </c>
      <c r="AT268" s="213"/>
      <c r="AU268" s="60">
        <f>VLOOKUP($A268,'Cost SettleCY14'!$A$23:$E$253,5,FALSE)</f>
        <v>0</v>
      </c>
      <c r="AV268" s="60">
        <f t="shared" si="238"/>
        <v>0</v>
      </c>
      <c r="AW268" s="213"/>
      <c r="AX268" s="60">
        <f>VLOOKUP($A268,'Cost SettleCY15'!$A$23:$E$253,5,FALSE)</f>
        <v>0</v>
      </c>
      <c r="AY268" s="60">
        <f t="shared" si="239"/>
        <v>0</v>
      </c>
    </row>
    <row r="269" spans="1:51" x14ac:dyDescent="0.25">
      <c r="A269" s="76">
        <v>170021</v>
      </c>
      <c r="B269" s="76" t="s">
        <v>214</v>
      </c>
      <c r="C269" s="76"/>
      <c r="D269" s="76"/>
      <c r="E269" s="77" t="s">
        <v>438</v>
      </c>
      <c r="F269" s="268" t="s">
        <v>55</v>
      </c>
      <c r="G269" s="42">
        <f t="shared" ref="G269:J288" si="245">SUMIF($A$308:$A$888,$A269,G$308:G$888)</f>
        <v>0</v>
      </c>
      <c r="H269" s="80">
        <f t="shared" si="245"/>
        <v>0</v>
      </c>
      <c r="I269" s="80"/>
      <c r="J269" s="80">
        <f t="shared" si="245"/>
        <v>0</v>
      </c>
      <c r="K269" s="339">
        <f t="shared" si="193"/>
        <v>0</v>
      </c>
      <c r="L269" s="339">
        <f t="shared" si="194"/>
        <v>0</v>
      </c>
      <c r="M269" s="340" t="str">
        <f t="shared" si="195"/>
        <v/>
      </c>
      <c r="N269" s="340" t="str">
        <f t="shared" si="196"/>
        <v/>
      </c>
      <c r="O269" s="42">
        <f t="shared" ref="O269:R288" si="246">SUMIF($A$308:$A$888,$A269,O$308:O$888)</f>
        <v>0</v>
      </c>
      <c r="P269" s="80">
        <f t="shared" si="246"/>
        <v>0</v>
      </c>
      <c r="Q269" s="80"/>
      <c r="R269" s="80">
        <f t="shared" si="246"/>
        <v>0</v>
      </c>
      <c r="S269" s="213">
        <f t="shared" si="197"/>
        <v>0</v>
      </c>
      <c r="T269" s="339">
        <f t="shared" si="198"/>
        <v>0</v>
      </c>
      <c r="U269" s="340" t="str">
        <f t="shared" si="199"/>
        <v/>
      </c>
      <c r="V269" s="340" t="str">
        <f t="shared" si="200"/>
        <v/>
      </c>
      <c r="W269" s="42">
        <f t="shared" ref="W269:Z288" si="247">SUMIF($A$308:$A$888,$A269,W$308:W$888)</f>
        <v>0</v>
      </c>
      <c r="X269" s="80">
        <f t="shared" si="247"/>
        <v>0</v>
      </c>
      <c r="Y269" s="80"/>
      <c r="Z269" s="80">
        <f t="shared" si="247"/>
        <v>0</v>
      </c>
      <c r="AA269" s="213">
        <f t="shared" si="201"/>
        <v>0</v>
      </c>
      <c r="AB269" s="339">
        <f t="shared" si="202"/>
        <v>0</v>
      </c>
      <c r="AC269" s="340" t="str">
        <f t="shared" si="203"/>
        <v/>
      </c>
      <c r="AD269" s="340" t="str">
        <f t="shared" si="204"/>
        <v/>
      </c>
      <c r="AE269" s="42">
        <f t="shared" ref="AE269:AH288" si="248">SUMIF($A$308:$A$888,$A269,AE$308:AE$888)</f>
        <v>106</v>
      </c>
      <c r="AF269" s="80">
        <f t="shared" si="248"/>
        <v>0</v>
      </c>
      <c r="AG269" s="80"/>
      <c r="AH269" s="80">
        <f t="shared" si="248"/>
        <v>379145.73</v>
      </c>
      <c r="AI269" s="213">
        <f t="shared" si="205"/>
        <v>0</v>
      </c>
      <c r="AJ269" s="339">
        <f t="shared" si="206"/>
        <v>379145.73</v>
      </c>
      <c r="AK269" s="340" t="str">
        <f t="shared" si="207"/>
        <v/>
      </c>
      <c r="AL269" s="340" t="str">
        <f t="shared" si="208"/>
        <v/>
      </c>
      <c r="AN269" s="213"/>
      <c r="AO269" s="348"/>
      <c r="AP269" s="60">
        <f t="shared" si="240"/>
        <v>0</v>
      </c>
      <c r="AQ269" s="213"/>
      <c r="AR269" s="348"/>
      <c r="AS269" s="60">
        <f t="shared" si="237"/>
        <v>0</v>
      </c>
      <c r="AT269" s="213"/>
      <c r="AU269" s="60">
        <f>VLOOKUP($A269,'Cost SettleCY14'!$A$23:$E$253,5,FALSE)</f>
        <v>0</v>
      </c>
      <c r="AV269" s="60">
        <f t="shared" si="238"/>
        <v>0</v>
      </c>
      <c r="AW269" s="213"/>
      <c r="AX269" s="60">
        <f>VLOOKUP($A269,'Cost SettleCY15'!$A$23:$E$253,5,FALSE)</f>
        <v>0</v>
      </c>
      <c r="AY269" s="60">
        <f t="shared" si="239"/>
        <v>0</v>
      </c>
    </row>
    <row r="270" spans="1:51" x14ac:dyDescent="0.25">
      <c r="A270" s="76">
        <v>118416</v>
      </c>
      <c r="B270" s="76" t="s">
        <v>215</v>
      </c>
      <c r="C270" s="76"/>
      <c r="D270" s="76"/>
      <c r="E270" s="77" t="s">
        <v>438</v>
      </c>
      <c r="F270" s="268" t="s">
        <v>55</v>
      </c>
      <c r="G270" s="42">
        <f t="shared" si="245"/>
        <v>2596</v>
      </c>
      <c r="H270" s="80">
        <f t="shared" si="245"/>
        <v>613363.88</v>
      </c>
      <c r="I270" s="80"/>
      <c r="J270" s="80">
        <f t="shared" si="245"/>
        <v>633655.29999999993</v>
      </c>
      <c r="K270" s="339">
        <f t="shared" si="193"/>
        <v>0</v>
      </c>
      <c r="L270" s="339">
        <f t="shared" si="194"/>
        <v>633655.29999999993</v>
      </c>
      <c r="M270" s="340">
        <f t="shared" si="195"/>
        <v>1.0330821893196578</v>
      </c>
      <c r="N270" s="340">
        <f t="shared" si="196"/>
        <v>1.0330821893196578</v>
      </c>
      <c r="O270" s="42">
        <f t="shared" si="246"/>
        <v>4803</v>
      </c>
      <c r="P270" s="80">
        <f t="shared" si="246"/>
        <v>1107443.52</v>
      </c>
      <c r="Q270" s="80"/>
      <c r="R270" s="80">
        <f t="shared" si="246"/>
        <v>1233618.1600000001</v>
      </c>
      <c r="S270" s="213">
        <f t="shared" si="197"/>
        <v>0</v>
      </c>
      <c r="T270" s="339">
        <f t="shared" si="198"/>
        <v>1233618.1600000001</v>
      </c>
      <c r="U270" s="340">
        <f t="shared" si="199"/>
        <v>1.1139332505191779</v>
      </c>
      <c r="V270" s="340">
        <f t="shared" si="200"/>
        <v>1.1139332505191779</v>
      </c>
      <c r="W270" s="42">
        <f t="shared" si="247"/>
        <v>5024</v>
      </c>
      <c r="X270" s="80">
        <f t="shared" si="247"/>
        <v>809098.56</v>
      </c>
      <c r="Y270" s="80"/>
      <c r="Z270" s="80">
        <f t="shared" si="247"/>
        <v>277682.28999999998</v>
      </c>
      <c r="AA270" s="213">
        <f t="shared" si="201"/>
        <v>0</v>
      </c>
      <c r="AB270" s="339">
        <f t="shared" si="202"/>
        <v>277682.28999999998</v>
      </c>
      <c r="AC270" s="340">
        <f t="shared" si="203"/>
        <v>0.34319958498010422</v>
      </c>
      <c r="AD270" s="340">
        <f t="shared" si="204"/>
        <v>0.34319958498010422</v>
      </c>
      <c r="AE270" s="42">
        <f t="shared" si="248"/>
        <v>953</v>
      </c>
      <c r="AF270" s="80">
        <f t="shared" si="248"/>
        <v>405900.48</v>
      </c>
      <c r="AG270" s="80"/>
      <c r="AH270" s="80">
        <f t="shared" si="248"/>
        <v>205312.31</v>
      </c>
      <c r="AI270" s="213">
        <f t="shared" si="205"/>
        <v>0</v>
      </c>
      <c r="AJ270" s="339">
        <f t="shared" si="206"/>
        <v>205312.31</v>
      </c>
      <c r="AK270" s="340">
        <f t="shared" si="207"/>
        <v>0.50581933285715752</v>
      </c>
      <c r="AL270" s="340">
        <f t="shared" si="208"/>
        <v>0.50581933285715752</v>
      </c>
      <c r="AN270" s="213"/>
      <c r="AO270" s="348"/>
      <c r="AP270" s="60">
        <f t="shared" si="240"/>
        <v>0</v>
      </c>
      <c r="AQ270" s="213"/>
      <c r="AR270" s="348"/>
      <c r="AS270" s="60">
        <f t="shared" si="237"/>
        <v>0</v>
      </c>
      <c r="AT270" s="213"/>
      <c r="AU270" s="60">
        <f>VLOOKUP($A270,'Cost SettleCY14'!$A$23:$E$253,5,FALSE)</f>
        <v>0</v>
      </c>
      <c r="AV270" s="60">
        <f t="shared" si="238"/>
        <v>0</v>
      </c>
      <c r="AW270" s="213"/>
      <c r="AX270" s="60">
        <f>VLOOKUP($A270,'Cost SettleCY15'!$A$23:$E$253,5,FALSE)</f>
        <v>0</v>
      </c>
      <c r="AY270" s="60">
        <f t="shared" si="239"/>
        <v>0</v>
      </c>
    </row>
    <row r="271" spans="1:51" x14ac:dyDescent="0.25">
      <c r="A271" s="76">
        <v>170022</v>
      </c>
      <c r="B271" s="76" t="s">
        <v>216</v>
      </c>
      <c r="C271" s="76"/>
      <c r="D271" s="76"/>
      <c r="E271" s="77" t="s">
        <v>438</v>
      </c>
      <c r="F271" s="268" t="s">
        <v>55</v>
      </c>
      <c r="G271" s="42">
        <f t="shared" si="245"/>
        <v>0</v>
      </c>
      <c r="H271" s="80">
        <f t="shared" si="245"/>
        <v>0</v>
      </c>
      <c r="I271" s="80"/>
      <c r="J271" s="80">
        <f t="shared" si="245"/>
        <v>0</v>
      </c>
      <c r="K271" s="339">
        <f t="shared" si="193"/>
        <v>0</v>
      </c>
      <c r="L271" s="339">
        <f t="shared" si="194"/>
        <v>0</v>
      </c>
      <c r="M271" s="340" t="str">
        <f t="shared" si="195"/>
        <v/>
      </c>
      <c r="N271" s="340" t="str">
        <f t="shared" si="196"/>
        <v/>
      </c>
      <c r="O271" s="42">
        <f t="shared" si="246"/>
        <v>0</v>
      </c>
      <c r="P271" s="80">
        <f t="shared" si="246"/>
        <v>0</v>
      </c>
      <c r="Q271" s="80"/>
      <c r="R271" s="80">
        <f t="shared" si="246"/>
        <v>0</v>
      </c>
      <c r="S271" s="213">
        <f t="shared" si="197"/>
        <v>0</v>
      </c>
      <c r="T271" s="339">
        <f t="shared" si="198"/>
        <v>0</v>
      </c>
      <c r="U271" s="340" t="str">
        <f t="shared" si="199"/>
        <v/>
      </c>
      <c r="V271" s="340" t="str">
        <f t="shared" si="200"/>
        <v/>
      </c>
      <c r="W271" s="42">
        <f t="shared" si="247"/>
        <v>0</v>
      </c>
      <c r="X271" s="80">
        <f t="shared" si="247"/>
        <v>0</v>
      </c>
      <c r="Y271" s="80"/>
      <c r="Z271" s="80">
        <f t="shared" si="247"/>
        <v>0</v>
      </c>
      <c r="AA271" s="213">
        <f t="shared" si="201"/>
        <v>0</v>
      </c>
      <c r="AB271" s="339">
        <f t="shared" si="202"/>
        <v>0</v>
      </c>
      <c r="AC271" s="340" t="str">
        <f t="shared" si="203"/>
        <v/>
      </c>
      <c r="AD271" s="340" t="str">
        <f t="shared" si="204"/>
        <v/>
      </c>
      <c r="AE271" s="42">
        <f t="shared" si="248"/>
        <v>4</v>
      </c>
      <c r="AF271" s="80">
        <f t="shared" si="248"/>
        <v>0</v>
      </c>
      <c r="AG271" s="80"/>
      <c r="AH271" s="80">
        <f t="shared" si="248"/>
        <v>14531.01</v>
      </c>
      <c r="AI271" s="213">
        <f t="shared" si="205"/>
        <v>0</v>
      </c>
      <c r="AJ271" s="339">
        <f t="shared" si="206"/>
        <v>14531.01</v>
      </c>
      <c r="AK271" s="340" t="str">
        <f t="shared" si="207"/>
        <v/>
      </c>
      <c r="AL271" s="340" t="str">
        <f t="shared" si="208"/>
        <v/>
      </c>
      <c r="AN271" s="213"/>
      <c r="AO271" s="348"/>
      <c r="AP271" s="60">
        <f t="shared" si="240"/>
        <v>0</v>
      </c>
      <c r="AQ271" s="213"/>
      <c r="AR271" s="348"/>
      <c r="AS271" s="60">
        <f t="shared" si="237"/>
        <v>0</v>
      </c>
      <c r="AT271" s="213"/>
      <c r="AU271" s="60">
        <f>VLOOKUP($A271,'Cost SettleCY14'!$A$23:$E$253,5,FALSE)</f>
        <v>0</v>
      </c>
      <c r="AV271" s="60">
        <f t="shared" si="238"/>
        <v>0</v>
      </c>
      <c r="AW271" s="213"/>
      <c r="AX271" s="60">
        <f>VLOOKUP($A271,'Cost SettleCY15'!$A$23:$E$253,5,FALSE)</f>
        <v>0</v>
      </c>
      <c r="AY271" s="60">
        <f t="shared" si="239"/>
        <v>0</v>
      </c>
    </row>
    <row r="272" spans="1:51" x14ac:dyDescent="0.25">
      <c r="A272" s="76">
        <v>70954</v>
      </c>
      <c r="B272" s="76" t="s">
        <v>217</v>
      </c>
      <c r="C272" s="76"/>
      <c r="D272" s="76"/>
      <c r="E272" s="77" t="s">
        <v>438</v>
      </c>
      <c r="F272" s="268" t="s">
        <v>55</v>
      </c>
      <c r="G272" s="42">
        <f t="shared" si="245"/>
        <v>679</v>
      </c>
      <c r="H272" s="80">
        <f t="shared" si="245"/>
        <v>740592.23</v>
      </c>
      <c r="I272" s="80"/>
      <c r="J272" s="80">
        <f t="shared" si="245"/>
        <v>131405.72</v>
      </c>
      <c r="K272" s="339">
        <f t="shared" si="193"/>
        <v>0</v>
      </c>
      <c r="L272" s="339">
        <f t="shared" si="194"/>
        <v>131405.72</v>
      </c>
      <c r="M272" s="340">
        <f t="shared" si="195"/>
        <v>0.17743329551270071</v>
      </c>
      <c r="N272" s="340">
        <f t="shared" si="196"/>
        <v>0.17743329551270071</v>
      </c>
      <c r="O272" s="42">
        <f t="shared" si="246"/>
        <v>892</v>
      </c>
      <c r="P272" s="80">
        <f t="shared" si="246"/>
        <v>937568.44</v>
      </c>
      <c r="Q272" s="80"/>
      <c r="R272" s="80">
        <f t="shared" si="246"/>
        <v>214899.62999999998</v>
      </c>
      <c r="S272" s="213">
        <f t="shared" si="197"/>
        <v>0</v>
      </c>
      <c r="T272" s="339">
        <f t="shared" si="198"/>
        <v>214899.62999999998</v>
      </c>
      <c r="U272" s="340">
        <f t="shared" si="199"/>
        <v>0.22920953909242081</v>
      </c>
      <c r="V272" s="340">
        <f t="shared" si="200"/>
        <v>0.22920953909242081</v>
      </c>
      <c r="W272" s="42">
        <f t="shared" si="247"/>
        <v>712</v>
      </c>
      <c r="X272" s="80">
        <f t="shared" si="247"/>
        <v>1169366.1200000001</v>
      </c>
      <c r="Y272" s="80"/>
      <c r="Z272" s="80">
        <f t="shared" si="247"/>
        <v>49074.37</v>
      </c>
      <c r="AA272" s="213">
        <f t="shared" si="201"/>
        <v>0</v>
      </c>
      <c r="AB272" s="339">
        <f t="shared" si="202"/>
        <v>49074.37</v>
      </c>
      <c r="AC272" s="340">
        <f t="shared" si="203"/>
        <v>4.1966642577262285E-2</v>
      </c>
      <c r="AD272" s="340">
        <f t="shared" si="204"/>
        <v>4.1966642577262285E-2</v>
      </c>
      <c r="AE272" s="42">
        <f t="shared" si="248"/>
        <v>100</v>
      </c>
      <c r="AF272" s="80">
        <f t="shared" si="248"/>
        <v>238978.74</v>
      </c>
      <c r="AG272" s="80"/>
      <c r="AH272" s="80">
        <f t="shared" si="248"/>
        <v>50826.560000000005</v>
      </c>
      <c r="AI272" s="213">
        <f t="shared" si="205"/>
        <v>0</v>
      </c>
      <c r="AJ272" s="339">
        <f t="shared" si="206"/>
        <v>50826.560000000005</v>
      </c>
      <c r="AK272" s="340">
        <f t="shared" si="207"/>
        <v>0.21268234990275706</v>
      </c>
      <c r="AL272" s="340">
        <f t="shared" si="208"/>
        <v>0.21268234990275706</v>
      </c>
      <c r="AN272" s="213"/>
      <c r="AO272" s="348"/>
      <c r="AP272" s="60">
        <f t="shared" si="240"/>
        <v>0</v>
      </c>
      <c r="AQ272" s="213"/>
      <c r="AR272" s="348"/>
      <c r="AS272" s="60">
        <f t="shared" si="237"/>
        <v>0</v>
      </c>
      <c r="AT272" s="213"/>
      <c r="AU272" s="60">
        <f>VLOOKUP($A272,'Cost SettleCY14'!$A$23:$E$253,5,FALSE)</f>
        <v>0</v>
      </c>
      <c r="AV272" s="60">
        <f t="shared" si="238"/>
        <v>0</v>
      </c>
      <c r="AW272" s="213"/>
      <c r="AX272" s="60">
        <f>VLOOKUP($A272,'Cost SettleCY15'!$A$23:$E$253,5,FALSE)</f>
        <v>0</v>
      </c>
      <c r="AY272" s="60">
        <f t="shared" si="239"/>
        <v>0</v>
      </c>
    </row>
    <row r="273" spans="1:51" x14ac:dyDescent="0.25">
      <c r="A273" s="76">
        <v>45518</v>
      </c>
      <c r="B273" s="76" t="s">
        <v>218</v>
      </c>
      <c r="C273" s="76"/>
      <c r="D273" s="76"/>
      <c r="E273" s="77" t="s">
        <v>438</v>
      </c>
      <c r="F273" s="268" t="s">
        <v>55</v>
      </c>
      <c r="G273" s="42">
        <f t="shared" si="245"/>
        <v>3464</v>
      </c>
      <c r="H273" s="80">
        <f t="shared" si="245"/>
        <v>420935.3</v>
      </c>
      <c r="I273" s="80"/>
      <c r="J273" s="80">
        <f t="shared" si="245"/>
        <v>846536.41999999993</v>
      </c>
      <c r="K273" s="339">
        <f t="shared" si="193"/>
        <v>0</v>
      </c>
      <c r="L273" s="339">
        <f t="shared" si="194"/>
        <v>846536.41999999993</v>
      </c>
      <c r="M273" s="340">
        <f t="shared" si="195"/>
        <v>2.0110844113097666</v>
      </c>
      <c r="N273" s="340">
        <f t="shared" si="196"/>
        <v>2.0110844113097666</v>
      </c>
      <c r="O273" s="42">
        <f t="shared" si="246"/>
        <v>3109</v>
      </c>
      <c r="P273" s="80">
        <f t="shared" si="246"/>
        <v>708070.38</v>
      </c>
      <c r="Q273" s="80"/>
      <c r="R273" s="80">
        <f t="shared" si="246"/>
        <v>1004266.5399999999</v>
      </c>
      <c r="S273" s="213">
        <f t="shared" si="197"/>
        <v>0</v>
      </c>
      <c r="T273" s="339">
        <f t="shared" si="198"/>
        <v>1004266.5399999999</v>
      </c>
      <c r="U273" s="340">
        <f t="shared" si="199"/>
        <v>1.4183145748873154</v>
      </c>
      <c r="V273" s="340">
        <f t="shared" si="200"/>
        <v>1.4183145748873154</v>
      </c>
      <c r="W273" s="42">
        <f t="shared" si="247"/>
        <v>3761</v>
      </c>
      <c r="X273" s="80">
        <f t="shared" si="247"/>
        <v>871895.34</v>
      </c>
      <c r="Y273" s="80"/>
      <c r="Z273" s="80">
        <f t="shared" si="247"/>
        <v>494868.00999999995</v>
      </c>
      <c r="AA273" s="213">
        <f t="shared" si="201"/>
        <v>0</v>
      </c>
      <c r="AB273" s="339">
        <f t="shared" si="202"/>
        <v>494868.00999999995</v>
      </c>
      <c r="AC273" s="340">
        <f t="shared" si="203"/>
        <v>0.5675773080746136</v>
      </c>
      <c r="AD273" s="340">
        <f t="shared" si="204"/>
        <v>0.5675773080746136</v>
      </c>
      <c r="AE273" s="42">
        <f t="shared" si="248"/>
        <v>611</v>
      </c>
      <c r="AF273" s="80">
        <f t="shared" si="248"/>
        <v>617494.07999999996</v>
      </c>
      <c r="AG273" s="80"/>
      <c r="AH273" s="80">
        <f t="shared" si="248"/>
        <v>542745.14</v>
      </c>
      <c r="AI273" s="213">
        <f t="shared" si="205"/>
        <v>0</v>
      </c>
      <c r="AJ273" s="339">
        <f t="shared" si="206"/>
        <v>542745.14</v>
      </c>
      <c r="AK273" s="340">
        <f t="shared" si="207"/>
        <v>0.87894792448860404</v>
      </c>
      <c r="AL273" s="340">
        <f t="shared" si="208"/>
        <v>0.87894792448860404</v>
      </c>
      <c r="AN273" s="213"/>
      <c r="AO273" s="348"/>
      <c r="AP273" s="60">
        <f t="shared" si="240"/>
        <v>0</v>
      </c>
      <c r="AQ273" s="213"/>
      <c r="AR273" s="348"/>
      <c r="AS273" s="60">
        <f t="shared" si="237"/>
        <v>0</v>
      </c>
      <c r="AT273" s="213"/>
      <c r="AU273" s="60">
        <f>VLOOKUP($A273,'Cost SettleCY14'!$A$23:$E$253,5,FALSE)</f>
        <v>0</v>
      </c>
      <c r="AV273" s="60">
        <f t="shared" si="238"/>
        <v>0</v>
      </c>
      <c r="AW273" s="213"/>
      <c r="AX273" s="60">
        <f>VLOOKUP($A273,'Cost SettleCY15'!$A$23:$E$253,5,FALSE)</f>
        <v>0</v>
      </c>
      <c r="AY273" s="60">
        <f t="shared" si="239"/>
        <v>0</v>
      </c>
    </row>
    <row r="274" spans="1:51" x14ac:dyDescent="0.25">
      <c r="A274" s="76">
        <v>74982</v>
      </c>
      <c r="B274" s="76" t="s">
        <v>219</v>
      </c>
      <c r="C274" s="76"/>
      <c r="D274" s="76"/>
      <c r="E274" s="77" t="s">
        <v>438</v>
      </c>
      <c r="F274" s="268" t="s">
        <v>55</v>
      </c>
      <c r="G274" s="42">
        <f t="shared" si="245"/>
        <v>2180</v>
      </c>
      <c r="H274" s="80">
        <f t="shared" si="245"/>
        <v>6498761.9500000002</v>
      </c>
      <c r="I274" s="80"/>
      <c r="J274" s="80">
        <f t="shared" si="245"/>
        <v>8990258.2899999991</v>
      </c>
      <c r="K274" s="339">
        <f t="shared" si="193"/>
        <v>0</v>
      </c>
      <c r="L274" s="339">
        <f t="shared" si="194"/>
        <v>8990258.2899999991</v>
      </c>
      <c r="M274" s="340">
        <f t="shared" si="195"/>
        <v>1.3833801513532895</v>
      </c>
      <c r="N274" s="340">
        <f t="shared" si="196"/>
        <v>1.3833801513532895</v>
      </c>
      <c r="O274" s="42">
        <f t="shared" si="246"/>
        <v>3326</v>
      </c>
      <c r="P274" s="80">
        <f t="shared" si="246"/>
        <v>8706233.2699999996</v>
      </c>
      <c r="Q274" s="80"/>
      <c r="R274" s="80">
        <f t="shared" si="246"/>
        <v>10879938.4</v>
      </c>
      <c r="S274" s="213">
        <f t="shared" si="197"/>
        <v>0</v>
      </c>
      <c r="T274" s="339">
        <f t="shared" si="198"/>
        <v>10879938.4</v>
      </c>
      <c r="U274" s="340">
        <f t="shared" si="199"/>
        <v>1.2496722822130404</v>
      </c>
      <c r="V274" s="340">
        <f t="shared" si="200"/>
        <v>1.2496722822130404</v>
      </c>
      <c r="W274" s="42">
        <f t="shared" si="247"/>
        <v>4783</v>
      </c>
      <c r="X274" s="80">
        <f t="shared" si="247"/>
        <v>13468324.41</v>
      </c>
      <c r="Y274" s="80"/>
      <c r="Z274" s="80">
        <f t="shared" si="247"/>
        <v>10934979.470000001</v>
      </c>
      <c r="AA274" s="213">
        <f t="shared" si="201"/>
        <v>0</v>
      </c>
      <c r="AB274" s="339">
        <f t="shared" si="202"/>
        <v>10934979.470000001</v>
      </c>
      <c r="AC274" s="340">
        <f t="shared" si="203"/>
        <v>0.8119034808725698</v>
      </c>
      <c r="AD274" s="340">
        <f t="shared" si="204"/>
        <v>0.8119034808725698</v>
      </c>
      <c r="AE274" s="42">
        <f t="shared" si="248"/>
        <v>4943</v>
      </c>
      <c r="AF274" s="80">
        <f t="shared" si="248"/>
        <v>15975186.300000001</v>
      </c>
      <c r="AG274" s="80"/>
      <c r="AH274" s="80">
        <f t="shared" si="248"/>
        <v>12520714.15</v>
      </c>
      <c r="AI274" s="213">
        <f t="shared" si="205"/>
        <v>0</v>
      </c>
      <c r="AJ274" s="339">
        <f t="shared" si="206"/>
        <v>12520714.15</v>
      </c>
      <c r="AK274" s="340">
        <f t="shared" si="207"/>
        <v>0.78376013367681352</v>
      </c>
      <c r="AL274" s="340">
        <f t="shared" si="208"/>
        <v>0.78376013367681352</v>
      </c>
      <c r="AN274" s="213"/>
      <c r="AO274" s="348"/>
      <c r="AP274" s="60">
        <f t="shared" si="240"/>
        <v>0</v>
      </c>
      <c r="AQ274" s="213"/>
      <c r="AR274" s="348"/>
      <c r="AS274" s="60">
        <f t="shared" si="237"/>
        <v>0</v>
      </c>
      <c r="AT274" s="213"/>
      <c r="AU274" s="60">
        <f>VLOOKUP($A274,'Cost SettleCY14'!$A$23:$E$253,5,FALSE)</f>
        <v>0</v>
      </c>
      <c r="AV274" s="60">
        <f t="shared" si="238"/>
        <v>0</v>
      </c>
      <c r="AW274" s="213"/>
      <c r="AX274" s="60">
        <f>VLOOKUP($A274,'Cost SettleCY15'!$A$23:$E$253,5,FALSE)</f>
        <v>0</v>
      </c>
      <c r="AY274" s="60">
        <f t="shared" si="239"/>
        <v>0</v>
      </c>
    </row>
    <row r="275" spans="1:51" x14ac:dyDescent="0.25">
      <c r="A275" s="78">
        <v>70920</v>
      </c>
      <c r="B275" s="76" t="s">
        <v>220</v>
      </c>
      <c r="C275" s="76"/>
      <c r="D275" s="76"/>
      <c r="E275" s="77" t="s">
        <v>438</v>
      </c>
      <c r="F275" s="268" t="s">
        <v>55</v>
      </c>
      <c r="G275" s="42">
        <f t="shared" si="245"/>
        <v>1545</v>
      </c>
      <c r="H275" s="80">
        <f t="shared" si="245"/>
        <v>1279513.99</v>
      </c>
      <c r="I275" s="80"/>
      <c r="J275" s="80">
        <f t="shared" si="245"/>
        <v>800207.21</v>
      </c>
      <c r="K275" s="339">
        <f t="shared" si="193"/>
        <v>363949</v>
      </c>
      <c r="L275" s="339">
        <f t="shared" si="194"/>
        <v>1164156.21</v>
      </c>
      <c r="M275" s="340">
        <f t="shared" si="195"/>
        <v>0.62539934401186181</v>
      </c>
      <c r="N275" s="340">
        <f t="shared" si="196"/>
        <v>0.909842501995621</v>
      </c>
      <c r="O275" s="42">
        <f t="shared" si="246"/>
        <v>1151</v>
      </c>
      <c r="P275" s="80">
        <f t="shared" si="246"/>
        <v>2079577.1099999999</v>
      </c>
      <c r="Q275" s="80"/>
      <c r="R275" s="80">
        <f t="shared" si="246"/>
        <v>1069387.08</v>
      </c>
      <c r="S275" s="213">
        <f t="shared" si="197"/>
        <v>1341201.8799999999</v>
      </c>
      <c r="T275" s="339">
        <f t="shared" si="198"/>
        <v>2410588.96</v>
      </c>
      <c r="U275" s="340">
        <f t="shared" si="199"/>
        <v>0.51423295383358025</v>
      </c>
      <c r="V275" s="340">
        <f t="shared" si="200"/>
        <v>1.1591726742943425</v>
      </c>
      <c r="W275" s="42">
        <f t="shared" si="247"/>
        <v>1244</v>
      </c>
      <c r="X275" s="80">
        <f t="shared" si="247"/>
        <v>2764423.49</v>
      </c>
      <c r="Y275" s="80"/>
      <c r="Z275" s="80">
        <f t="shared" si="247"/>
        <v>1094937.55</v>
      </c>
      <c r="AA275" s="213">
        <f t="shared" si="201"/>
        <v>1763087.74</v>
      </c>
      <c r="AB275" s="339">
        <f t="shared" si="202"/>
        <v>2858025.29</v>
      </c>
      <c r="AC275" s="340">
        <f t="shared" si="203"/>
        <v>0.39608169803245302</v>
      </c>
      <c r="AD275" s="340">
        <f t="shared" si="204"/>
        <v>1.0338594286796485</v>
      </c>
      <c r="AE275" s="42">
        <f t="shared" si="248"/>
        <v>763</v>
      </c>
      <c r="AF275" s="80">
        <f t="shared" si="248"/>
        <v>2140112.92</v>
      </c>
      <c r="AG275" s="80"/>
      <c r="AH275" s="80">
        <f t="shared" si="248"/>
        <v>705574.40000000002</v>
      </c>
      <c r="AI275" s="213">
        <f t="shared" si="205"/>
        <v>1655692.74</v>
      </c>
      <c r="AJ275" s="339">
        <f t="shared" si="206"/>
        <v>2361267.14</v>
      </c>
      <c r="AK275" s="340">
        <f t="shared" si="207"/>
        <v>0.32969026699768722</v>
      </c>
      <c r="AL275" s="340">
        <f t="shared" si="208"/>
        <v>1.103337640707295</v>
      </c>
      <c r="AN275" s="213">
        <f>VLOOKUP($A275,SuppCY12!$A$5:$C$48,3,FALSE)</f>
        <v>363949</v>
      </c>
      <c r="AO275" s="348"/>
      <c r="AP275" s="60">
        <f t="shared" si="240"/>
        <v>363949</v>
      </c>
      <c r="AQ275" s="213">
        <f>VLOOKUP($A275,SuppCY13!$A$5:$C$55,3,FALSE)</f>
        <v>1341201.8799999999</v>
      </c>
      <c r="AR275" s="348"/>
      <c r="AS275" s="60">
        <f t="shared" si="237"/>
        <v>1341201.8799999999</v>
      </c>
      <c r="AT275" s="213">
        <f>VLOOKUP($A275,SuppCY14!$A$5:$C$105,3,FALSE)</f>
        <v>1763087.74</v>
      </c>
      <c r="AU275" s="60">
        <f>VLOOKUP($A275,'Cost SettleCY14'!$A$23:$E$253,5,FALSE)</f>
        <v>0</v>
      </c>
      <c r="AV275" s="60">
        <f t="shared" si="238"/>
        <v>1763087.74</v>
      </c>
      <c r="AW275" s="213">
        <f>VLOOKUP($A275,SuppCY15!$A$5:$C$107,3,FALSE)</f>
        <v>1655692.74</v>
      </c>
      <c r="AX275" s="60">
        <f>VLOOKUP($A275,'Cost SettleCY15'!$A$23:$E$253,5,FALSE)</f>
        <v>0</v>
      </c>
      <c r="AY275" s="60">
        <f t="shared" si="239"/>
        <v>1655692.74</v>
      </c>
    </row>
    <row r="276" spans="1:51" x14ac:dyDescent="0.25">
      <c r="A276" s="78">
        <v>132723</v>
      </c>
      <c r="B276" s="78" t="s">
        <v>221</v>
      </c>
      <c r="C276" s="78"/>
      <c r="D276" s="78"/>
      <c r="E276" s="77" t="s">
        <v>438</v>
      </c>
      <c r="F276" s="268" t="s">
        <v>55</v>
      </c>
      <c r="G276" s="42">
        <f t="shared" si="245"/>
        <v>0</v>
      </c>
      <c r="H276" s="86">
        <f t="shared" si="245"/>
        <v>0</v>
      </c>
      <c r="I276" s="86"/>
      <c r="J276" s="86">
        <f t="shared" si="245"/>
        <v>0</v>
      </c>
      <c r="K276" s="339">
        <f t="shared" si="193"/>
        <v>0</v>
      </c>
      <c r="L276" s="339">
        <f t="shared" si="194"/>
        <v>0</v>
      </c>
      <c r="M276" s="340" t="str">
        <f t="shared" si="195"/>
        <v/>
      </c>
      <c r="N276" s="340" t="str">
        <f t="shared" si="196"/>
        <v/>
      </c>
      <c r="O276" s="42">
        <f t="shared" si="246"/>
        <v>241</v>
      </c>
      <c r="P276" s="86">
        <f t="shared" si="246"/>
        <v>0</v>
      </c>
      <c r="Q276" s="86"/>
      <c r="R276" s="86">
        <f t="shared" si="246"/>
        <v>5313.35</v>
      </c>
      <c r="S276" s="213">
        <f t="shared" si="197"/>
        <v>0</v>
      </c>
      <c r="T276" s="339">
        <f t="shared" si="198"/>
        <v>5313.35</v>
      </c>
      <c r="U276" s="340" t="str">
        <f t="shared" si="199"/>
        <v/>
      </c>
      <c r="V276" s="340" t="str">
        <f t="shared" si="200"/>
        <v/>
      </c>
      <c r="W276" s="42">
        <f t="shared" si="247"/>
        <v>440</v>
      </c>
      <c r="X276" s="86">
        <f t="shared" si="247"/>
        <v>0</v>
      </c>
      <c r="Y276" s="86"/>
      <c r="Z276" s="86">
        <f t="shared" si="247"/>
        <v>34176.130000000005</v>
      </c>
      <c r="AA276" s="213">
        <f t="shared" si="201"/>
        <v>0</v>
      </c>
      <c r="AB276" s="339">
        <f t="shared" si="202"/>
        <v>34176.130000000005</v>
      </c>
      <c r="AC276" s="340" t="str">
        <f t="shared" si="203"/>
        <v/>
      </c>
      <c r="AD276" s="340" t="str">
        <f t="shared" si="204"/>
        <v/>
      </c>
      <c r="AE276" s="42">
        <f t="shared" si="248"/>
        <v>3</v>
      </c>
      <c r="AF276" s="86">
        <f t="shared" si="248"/>
        <v>0</v>
      </c>
      <c r="AG276" s="86"/>
      <c r="AH276" s="86">
        <f t="shared" si="248"/>
        <v>3136.42</v>
      </c>
      <c r="AI276" s="213">
        <f t="shared" si="205"/>
        <v>0</v>
      </c>
      <c r="AJ276" s="339">
        <f t="shared" si="206"/>
        <v>3136.42</v>
      </c>
      <c r="AK276" s="340" t="str">
        <f t="shared" si="207"/>
        <v/>
      </c>
      <c r="AL276" s="340" t="str">
        <f t="shared" si="208"/>
        <v/>
      </c>
      <c r="AN276" s="213"/>
      <c r="AO276" s="348"/>
      <c r="AP276" s="60">
        <f t="shared" si="240"/>
        <v>0</v>
      </c>
      <c r="AQ276" s="213"/>
      <c r="AR276" s="348"/>
      <c r="AS276" s="60">
        <f t="shared" si="237"/>
        <v>0</v>
      </c>
      <c r="AT276" s="213"/>
      <c r="AU276" s="60">
        <f>VLOOKUP($A276,'Cost SettleCY14'!$A$23:$E$253,5,FALSE)</f>
        <v>0</v>
      </c>
      <c r="AV276" s="60">
        <f t="shared" si="238"/>
        <v>0</v>
      </c>
      <c r="AW276" s="213"/>
      <c r="AX276" s="60">
        <f>VLOOKUP($A276,'Cost SettleCY15'!$A$23:$E$253,5,FALSE)</f>
        <v>0</v>
      </c>
      <c r="AY276" s="60">
        <f t="shared" si="239"/>
        <v>0</v>
      </c>
    </row>
    <row r="277" spans="1:51" x14ac:dyDescent="0.25">
      <c r="A277" s="76">
        <v>170012</v>
      </c>
      <c r="B277" s="76" t="s">
        <v>221</v>
      </c>
      <c r="C277" s="76"/>
      <c r="D277" s="76"/>
      <c r="E277" s="77" t="s">
        <v>438</v>
      </c>
      <c r="F277" s="268" t="s">
        <v>55</v>
      </c>
      <c r="G277" s="42">
        <f t="shared" si="245"/>
        <v>2</v>
      </c>
      <c r="H277" s="80">
        <f t="shared" si="245"/>
        <v>0</v>
      </c>
      <c r="I277" s="80"/>
      <c r="J277" s="80">
        <f t="shared" si="245"/>
        <v>39.4</v>
      </c>
      <c r="K277" s="339">
        <f t="shared" si="193"/>
        <v>0</v>
      </c>
      <c r="L277" s="339">
        <f t="shared" si="194"/>
        <v>39.4</v>
      </c>
      <c r="M277" s="340" t="str">
        <f t="shared" si="195"/>
        <v/>
      </c>
      <c r="N277" s="340" t="str">
        <f t="shared" si="196"/>
        <v/>
      </c>
      <c r="O277" s="42">
        <f t="shared" si="246"/>
        <v>76</v>
      </c>
      <c r="P277" s="80">
        <f t="shared" si="246"/>
        <v>0</v>
      </c>
      <c r="Q277" s="80"/>
      <c r="R277" s="80">
        <f t="shared" si="246"/>
        <v>12728</v>
      </c>
      <c r="S277" s="213">
        <f t="shared" si="197"/>
        <v>0</v>
      </c>
      <c r="T277" s="339">
        <f t="shared" si="198"/>
        <v>12728</v>
      </c>
      <c r="U277" s="340" t="str">
        <f t="shared" si="199"/>
        <v/>
      </c>
      <c r="V277" s="340" t="str">
        <f t="shared" si="200"/>
        <v/>
      </c>
      <c r="W277" s="42">
        <f t="shared" si="247"/>
        <v>205</v>
      </c>
      <c r="X277" s="80">
        <f t="shared" si="247"/>
        <v>0</v>
      </c>
      <c r="Y277" s="80"/>
      <c r="Z277" s="80">
        <f t="shared" si="247"/>
        <v>92611.39</v>
      </c>
      <c r="AA277" s="213">
        <f t="shared" si="201"/>
        <v>0</v>
      </c>
      <c r="AB277" s="339">
        <f t="shared" si="202"/>
        <v>92611.39</v>
      </c>
      <c r="AC277" s="340" t="str">
        <f t="shared" si="203"/>
        <v/>
      </c>
      <c r="AD277" s="340" t="str">
        <f t="shared" si="204"/>
        <v/>
      </c>
      <c r="AE277" s="42">
        <f t="shared" si="248"/>
        <v>9</v>
      </c>
      <c r="AF277" s="80">
        <f t="shared" si="248"/>
        <v>0</v>
      </c>
      <c r="AG277" s="80"/>
      <c r="AH277" s="80">
        <f t="shared" si="248"/>
        <v>27779.72</v>
      </c>
      <c r="AI277" s="213">
        <f t="shared" si="205"/>
        <v>0</v>
      </c>
      <c r="AJ277" s="339">
        <f t="shared" si="206"/>
        <v>27779.72</v>
      </c>
      <c r="AK277" s="340" t="str">
        <f t="shared" si="207"/>
        <v/>
      </c>
      <c r="AL277" s="340" t="str">
        <f t="shared" si="208"/>
        <v/>
      </c>
      <c r="AN277" s="213"/>
      <c r="AO277" s="348"/>
      <c r="AP277" s="60">
        <f t="shared" si="240"/>
        <v>0</v>
      </c>
      <c r="AQ277" s="213"/>
      <c r="AR277" s="348"/>
      <c r="AS277" s="60">
        <f t="shared" si="237"/>
        <v>0</v>
      </c>
      <c r="AT277" s="213"/>
      <c r="AU277" s="60">
        <f>VLOOKUP($A277,'Cost SettleCY14'!$A$23:$E$253,5,FALSE)</f>
        <v>0</v>
      </c>
      <c r="AV277" s="60">
        <f t="shared" si="238"/>
        <v>0</v>
      </c>
      <c r="AW277" s="213"/>
      <c r="AX277" s="60">
        <f>VLOOKUP($A277,'Cost SettleCY15'!$A$23:$E$253,5,FALSE)</f>
        <v>0</v>
      </c>
      <c r="AY277" s="60">
        <f t="shared" si="239"/>
        <v>0</v>
      </c>
    </row>
    <row r="278" spans="1:51" x14ac:dyDescent="0.25">
      <c r="A278" s="78">
        <v>70435</v>
      </c>
      <c r="B278" s="76" t="s">
        <v>222</v>
      </c>
      <c r="C278" s="76"/>
      <c r="D278" s="76"/>
      <c r="E278" s="77" t="s">
        <v>438</v>
      </c>
      <c r="F278" s="268" t="s">
        <v>55</v>
      </c>
      <c r="G278" s="42">
        <f t="shared" si="245"/>
        <v>2139</v>
      </c>
      <c r="H278" s="80">
        <f t="shared" si="245"/>
        <v>2246107.7000000002</v>
      </c>
      <c r="I278" s="80"/>
      <c r="J278" s="80">
        <f t="shared" si="245"/>
        <v>79841.98</v>
      </c>
      <c r="K278" s="339">
        <f t="shared" si="193"/>
        <v>0</v>
      </c>
      <c r="L278" s="339">
        <f t="shared" si="194"/>
        <v>79841.98</v>
      </c>
      <c r="M278" s="340">
        <f t="shared" si="195"/>
        <v>3.5546817278619358E-2</v>
      </c>
      <c r="N278" s="340">
        <f t="shared" si="196"/>
        <v>3.5546817278619358E-2</v>
      </c>
      <c r="O278" s="42">
        <f t="shared" si="246"/>
        <v>1498</v>
      </c>
      <c r="P278" s="80">
        <f t="shared" si="246"/>
        <v>1185031.22</v>
      </c>
      <c r="Q278" s="80"/>
      <c r="R278" s="80">
        <f t="shared" si="246"/>
        <v>119535.93000000001</v>
      </c>
      <c r="S278" s="213">
        <f t="shared" si="197"/>
        <v>0</v>
      </c>
      <c r="T278" s="339">
        <f t="shared" si="198"/>
        <v>119535.93000000001</v>
      </c>
      <c r="U278" s="340">
        <f t="shared" si="199"/>
        <v>0.10087154497077301</v>
      </c>
      <c r="V278" s="340">
        <f t="shared" si="200"/>
        <v>0.10087154497077301</v>
      </c>
      <c r="W278" s="42">
        <f t="shared" si="247"/>
        <v>451</v>
      </c>
      <c r="X278" s="80">
        <f t="shared" si="247"/>
        <v>841468.55</v>
      </c>
      <c r="Y278" s="80"/>
      <c r="Z278" s="80">
        <f t="shared" si="247"/>
        <v>86203.66</v>
      </c>
      <c r="AA278" s="213">
        <f t="shared" si="201"/>
        <v>0</v>
      </c>
      <c r="AB278" s="339">
        <f t="shared" si="202"/>
        <v>86203.66</v>
      </c>
      <c r="AC278" s="340">
        <f t="shared" si="203"/>
        <v>0.10244430406816749</v>
      </c>
      <c r="AD278" s="340">
        <f t="shared" si="204"/>
        <v>0.10244430406816749</v>
      </c>
      <c r="AE278" s="42">
        <f t="shared" si="248"/>
        <v>88</v>
      </c>
      <c r="AF278" s="80">
        <f t="shared" si="248"/>
        <v>24847.489999999998</v>
      </c>
      <c r="AG278" s="80"/>
      <c r="AH278" s="80">
        <f t="shared" si="248"/>
        <v>7757.97</v>
      </c>
      <c r="AI278" s="213">
        <f t="shared" si="205"/>
        <v>0</v>
      </c>
      <c r="AJ278" s="339">
        <f t="shared" si="206"/>
        <v>7757.97</v>
      </c>
      <c r="AK278" s="340">
        <f t="shared" si="207"/>
        <v>0.31222348816721529</v>
      </c>
      <c r="AL278" s="340">
        <f t="shared" si="208"/>
        <v>0.31222348816721529</v>
      </c>
      <c r="AN278" s="213"/>
      <c r="AO278" s="348"/>
      <c r="AP278" s="60">
        <f t="shared" si="240"/>
        <v>0</v>
      </c>
      <c r="AQ278" s="213"/>
      <c r="AR278" s="348"/>
      <c r="AS278" s="60">
        <f t="shared" si="237"/>
        <v>0</v>
      </c>
      <c r="AT278" s="213"/>
      <c r="AU278" s="60">
        <f>VLOOKUP($A278,'Cost SettleCY14'!$A$23:$E$253,5,FALSE)</f>
        <v>0</v>
      </c>
      <c r="AV278" s="60">
        <f t="shared" si="238"/>
        <v>0</v>
      </c>
      <c r="AW278" s="213"/>
      <c r="AX278" s="60">
        <f>VLOOKUP($A278,'Cost SettleCY15'!$A$23:$E$253,5,FALSE)</f>
        <v>0</v>
      </c>
      <c r="AY278" s="60">
        <f t="shared" si="239"/>
        <v>0</v>
      </c>
    </row>
    <row r="279" spans="1:51" x14ac:dyDescent="0.25">
      <c r="A279" s="76">
        <v>70263</v>
      </c>
      <c r="B279" s="76" t="s">
        <v>223</v>
      </c>
      <c r="C279" s="76"/>
      <c r="D279" s="76"/>
      <c r="E279" s="77" t="s">
        <v>438</v>
      </c>
      <c r="F279" s="268" t="s">
        <v>55</v>
      </c>
      <c r="G279" s="42">
        <f t="shared" si="245"/>
        <v>590</v>
      </c>
      <c r="H279" s="80">
        <f t="shared" si="245"/>
        <v>694125.62</v>
      </c>
      <c r="I279" s="80"/>
      <c r="J279" s="80">
        <f t="shared" si="245"/>
        <v>552141.18000000005</v>
      </c>
      <c r="K279" s="339">
        <f t="shared" si="193"/>
        <v>0</v>
      </c>
      <c r="L279" s="339">
        <f t="shared" si="194"/>
        <v>552141.18000000005</v>
      </c>
      <c r="M279" s="340">
        <f t="shared" si="195"/>
        <v>0.79544849533143591</v>
      </c>
      <c r="N279" s="340">
        <f t="shared" si="196"/>
        <v>0.79544849533143591</v>
      </c>
      <c r="O279" s="42">
        <f t="shared" si="246"/>
        <v>695</v>
      </c>
      <c r="P279" s="80">
        <f t="shared" si="246"/>
        <v>1232611.1099999999</v>
      </c>
      <c r="Q279" s="80"/>
      <c r="R279" s="80">
        <f t="shared" si="246"/>
        <v>1387589.45</v>
      </c>
      <c r="S279" s="213">
        <f t="shared" si="197"/>
        <v>0</v>
      </c>
      <c r="T279" s="339">
        <f t="shared" si="198"/>
        <v>1387589.45</v>
      </c>
      <c r="U279" s="340">
        <f t="shared" si="199"/>
        <v>1.1257317403215683</v>
      </c>
      <c r="V279" s="340">
        <f t="shared" si="200"/>
        <v>1.1257317403215683</v>
      </c>
      <c r="W279" s="42">
        <f t="shared" si="247"/>
        <v>418</v>
      </c>
      <c r="X279" s="80">
        <f t="shared" si="247"/>
        <v>750715.85</v>
      </c>
      <c r="Y279" s="80"/>
      <c r="Z279" s="80">
        <f t="shared" si="247"/>
        <v>520446.79000000004</v>
      </c>
      <c r="AA279" s="213">
        <f t="shared" si="201"/>
        <v>0</v>
      </c>
      <c r="AB279" s="339">
        <f t="shared" si="202"/>
        <v>520446.79000000004</v>
      </c>
      <c r="AC279" s="340">
        <f t="shared" si="203"/>
        <v>0.69326735275404139</v>
      </c>
      <c r="AD279" s="340">
        <f t="shared" si="204"/>
        <v>0.69326735275404139</v>
      </c>
      <c r="AE279" s="42">
        <f t="shared" si="248"/>
        <v>67</v>
      </c>
      <c r="AF279" s="80">
        <f t="shared" si="248"/>
        <v>162631.41</v>
      </c>
      <c r="AG279" s="80"/>
      <c r="AH279" s="80">
        <f t="shared" si="248"/>
        <v>168925.69</v>
      </c>
      <c r="AI279" s="213">
        <f t="shared" si="205"/>
        <v>0</v>
      </c>
      <c r="AJ279" s="339">
        <f t="shared" si="206"/>
        <v>168925.69</v>
      </c>
      <c r="AK279" s="340">
        <f t="shared" si="207"/>
        <v>1.0387027327623859</v>
      </c>
      <c r="AL279" s="340">
        <f t="shared" si="208"/>
        <v>1.0387027327623859</v>
      </c>
      <c r="AN279" s="213"/>
      <c r="AO279" s="348"/>
      <c r="AP279" s="60">
        <f t="shared" si="240"/>
        <v>0</v>
      </c>
      <c r="AQ279" s="213"/>
      <c r="AR279" s="348"/>
      <c r="AS279" s="60">
        <f t="shared" si="237"/>
        <v>0</v>
      </c>
      <c r="AT279" s="213"/>
      <c r="AU279" s="60">
        <f>VLOOKUP($A279,'Cost SettleCY14'!$A$23:$E$253,5,FALSE)</f>
        <v>0</v>
      </c>
      <c r="AV279" s="60">
        <f t="shared" si="238"/>
        <v>0</v>
      </c>
      <c r="AW279" s="213"/>
      <c r="AX279" s="60">
        <f>VLOOKUP($A279,'Cost SettleCY15'!$A$23:$E$253,5,FALSE)</f>
        <v>0</v>
      </c>
      <c r="AY279" s="60">
        <f t="shared" si="239"/>
        <v>0</v>
      </c>
    </row>
    <row r="280" spans="1:51" x14ac:dyDescent="0.25">
      <c r="A280" s="76">
        <v>76053</v>
      </c>
      <c r="B280" s="76" t="s">
        <v>224</v>
      </c>
      <c r="C280" s="76"/>
      <c r="D280" s="76"/>
      <c r="E280" s="77" t="s">
        <v>438</v>
      </c>
      <c r="F280" s="268" t="s">
        <v>55</v>
      </c>
      <c r="G280" s="42">
        <f t="shared" si="245"/>
        <v>3936</v>
      </c>
      <c r="H280" s="80">
        <f t="shared" si="245"/>
        <v>2112340.25</v>
      </c>
      <c r="I280" s="80"/>
      <c r="J280" s="80">
        <f t="shared" si="245"/>
        <v>1767750.3599999999</v>
      </c>
      <c r="K280" s="339">
        <f t="shared" si="193"/>
        <v>0</v>
      </c>
      <c r="L280" s="339">
        <f t="shared" si="194"/>
        <v>1767750.3599999999</v>
      </c>
      <c r="M280" s="340">
        <f t="shared" si="195"/>
        <v>0.83686818920389361</v>
      </c>
      <c r="N280" s="340">
        <f t="shared" si="196"/>
        <v>0.83686818920389361</v>
      </c>
      <c r="O280" s="42">
        <f t="shared" si="246"/>
        <v>4090</v>
      </c>
      <c r="P280" s="80">
        <f t="shared" si="246"/>
        <v>5704550.3699999992</v>
      </c>
      <c r="Q280" s="80"/>
      <c r="R280" s="80">
        <f t="shared" si="246"/>
        <v>2109822.4300000002</v>
      </c>
      <c r="S280" s="213">
        <f t="shared" si="197"/>
        <v>0</v>
      </c>
      <c r="T280" s="339">
        <f t="shared" si="198"/>
        <v>2109822.4300000002</v>
      </c>
      <c r="U280" s="340">
        <f t="shared" si="199"/>
        <v>0.3698490315898465</v>
      </c>
      <c r="V280" s="340">
        <f t="shared" si="200"/>
        <v>0.3698490315898465</v>
      </c>
      <c r="W280" s="42">
        <f t="shared" si="247"/>
        <v>3174</v>
      </c>
      <c r="X280" s="80">
        <f t="shared" si="247"/>
        <v>5559411.3100000005</v>
      </c>
      <c r="Y280" s="80"/>
      <c r="Z280" s="80">
        <f t="shared" si="247"/>
        <v>1342909.61</v>
      </c>
      <c r="AA280" s="213">
        <f t="shared" si="201"/>
        <v>0</v>
      </c>
      <c r="AB280" s="339">
        <f t="shared" si="202"/>
        <v>1342909.61</v>
      </c>
      <c r="AC280" s="340">
        <f t="shared" si="203"/>
        <v>0.24155608123191732</v>
      </c>
      <c r="AD280" s="340">
        <f t="shared" si="204"/>
        <v>0.24155608123191732</v>
      </c>
      <c r="AE280" s="42">
        <f t="shared" si="248"/>
        <v>941</v>
      </c>
      <c r="AF280" s="80">
        <f t="shared" si="248"/>
        <v>3053250.3200000003</v>
      </c>
      <c r="AG280" s="80"/>
      <c r="AH280" s="80">
        <f t="shared" si="248"/>
        <v>1217614.6200000001</v>
      </c>
      <c r="AI280" s="213">
        <f t="shared" si="205"/>
        <v>0</v>
      </c>
      <c r="AJ280" s="339">
        <f t="shared" si="206"/>
        <v>1217614.6200000001</v>
      </c>
      <c r="AK280" s="340">
        <f t="shared" si="207"/>
        <v>0.39879292307746322</v>
      </c>
      <c r="AL280" s="340">
        <f t="shared" si="208"/>
        <v>0.39879292307746322</v>
      </c>
      <c r="AN280" s="213"/>
      <c r="AO280" s="348"/>
      <c r="AP280" s="60">
        <f t="shared" si="240"/>
        <v>0</v>
      </c>
      <c r="AQ280" s="213"/>
      <c r="AR280" s="348"/>
      <c r="AS280" s="60">
        <f t="shared" si="237"/>
        <v>0</v>
      </c>
      <c r="AT280" s="213"/>
      <c r="AU280" s="60">
        <f>VLOOKUP($A280,'Cost SettleCY14'!$A$23:$E$253,5,FALSE)</f>
        <v>0</v>
      </c>
      <c r="AV280" s="60">
        <f t="shared" si="238"/>
        <v>0</v>
      </c>
      <c r="AW280" s="213"/>
      <c r="AX280" s="60">
        <f>VLOOKUP($A280,'Cost SettleCY15'!$A$23:$E$253,5,FALSE)</f>
        <v>0</v>
      </c>
      <c r="AY280" s="60">
        <f t="shared" si="239"/>
        <v>0</v>
      </c>
    </row>
    <row r="281" spans="1:51" x14ac:dyDescent="0.25">
      <c r="A281" s="76">
        <v>70959</v>
      </c>
      <c r="B281" s="76" t="s">
        <v>225</v>
      </c>
      <c r="C281" s="76"/>
      <c r="D281" s="76"/>
      <c r="E281" s="77" t="s">
        <v>438</v>
      </c>
      <c r="F281" s="268" t="s">
        <v>55</v>
      </c>
      <c r="G281" s="42">
        <f t="shared" si="245"/>
        <v>1161</v>
      </c>
      <c r="H281" s="80">
        <f t="shared" si="245"/>
        <v>1027494.4199999999</v>
      </c>
      <c r="I281" s="80"/>
      <c r="J281" s="80">
        <f t="shared" si="245"/>
        <v>81564.84</v>
      </c>
      <c r="K281" s="339">
        <f t="shared" si="193"/>
        <v>0</v>
      </c>
      <c r="L281" s="339">
        <f t="shared" si="194"/>
        <v>81564.84</v>
      </c>
      <c r="M281" s="340">
        <f t="shared" si="195"/>
        <v>7.9382270513936218E-2</v>
      </c>
      <c r="N281" s="340">
        <f t="shared" si="196"/>
        <v>7.9382270513936218E-2</v>
      </c>
      <c r="O281" s="42">
        <f t="shared" si="246"/>
        <v>463</v>
      </c>
      <c r="P281" s="80">
        <f t="shared" si="246"/>
        <v>634401.36</v>
      </c>
      <c r="Q281" s="80"/>
      <c r="R281" s="80">
        <f t="shared" si="246"/>
        <v>50884</v>
      </c>
      <c r="S281" s="213">
        <f t="shared" si="197"/>
        <v>0</v>
      </c>
      <c r="T281" s="339">
        <f t="shared" si="198"/>
        <v>50884</v>
      </c>
      <c r="U281" s="340">
        <f t="shared" si="199"/>
        <v>8.0207898671591754E-2</v>
      </c>
      <c r="V281" s="340">
        <f t="shared" si="200"/>
        <v>8.0207898671591754E-2</v>
      </c>
      <c r="W281" s="42">
        <f t="shared" si="247"/>
        <v>337</v>
      </c>
      <c r="X281" s="80">
        <f t="shared" si="247"/>
        <v>510804.62</v>
      </c>
      <c r="Y281" s="80"/>
      <c r="Z281" s="80">
        <f t="shared" si="247"/>
        <v>28408.91</v>
      </c>
      <c r="AA281" s="213">
        <f t="shared" si="201"/>
        <v>0</v>
      </c>
      <c r="AB281" s="339">
        <f t="shared" si="202"/>
        <v>28408.91</v>
      </c>
      <c r="AC281" s="340">
        <f t="shared" si="203"/>
        <v>5.5616000497411319E-2</v>
      </c>
      <c r="AD281" s="340">
        <f t="shared" si="204"/>
        <v>5.5616000497411319E-2</v>
      </c>
      <c r="AE281" s="42">
        <f t="shared" si="248"/>
        <v>75</v>
      </c>
      <c r="AF281" s="80">
        <f t="shared" si="248"/>
        <v>61042.89</v>
      </c>
      <c r="AG281" s="80"/>
      <c r="AH281" s="80">
        <f t="shared" si="248"/>
        <v>23299.119999999999</v>
      </c>
      <c r="AI281" s="213">
        <f t="shared" si="205"/>
        <v>0</v>
      </c>
      <c r="AJ281" s="339">
        <f t="shared" si="206"/>
        <v>23299.119999999999</v>
      </c>
      <c r="AK281" s="340">
        <f t="shared" si="207"/>
        <v>0.3816844189388805</v>
      </c>
      <c r="AL281" s="340">
        <f t="shared" si="208"/>
        <v>0.3816844189388805</v>
      </c>
      <c r="AN281" s="213"/>
      <c r="AO281" s="348"/>
      <c r="AP281" s="60">
        <f t="shared" si="240"/>
        <v>0</v>
      </c>
      <c r="AQ281" s="213"/>
      <c r="AR281" s="348"/>
      <c r="AS281" s="60">
        <f t="shared" si="237"/>
        <v>0</v>
      </c>
      <c r="AT281" s="213"/>
      <c r="AU281" s="60">
        <f>VLOOKUP($A281,'Cost SettleCY14'!$A$23:$E$253,5,FALSE)</f>
        <v>0</v>
      </c>
      <c r="AV281" s="60">
        <f t="shared" si="238"/>
        <v>0</v>
      </c>
      <c r="AW281" s="213"/>
      <c r="AX281" s="60">
        <f>VLOOKUP($A281,'Cost SettleCY15'!$A$23:$E$253,5,FALSE)</f>
        <v>0</v>
      </c>
      <c r="AY281" s="60">
        <f t="shared" si="239"/>
        <v>0</v>
      </c>
    </row>
    <row r="282" spans="1:51" x14ac:dyDescent="0.25">
      <c r="A282" s="76">
        <v>70958</v>
      </c>
      <c r="B282" s="76" t="s">
        <v>226</v>
      </c>
      <c r="C282" s="76"/>
      <c r="D282" s="76"/>
      <c r="E282" s="77" t="s">
        <v>438</v>
      </c>
      <c r="F282" s="83" t="s">
        <v>55</v>
      </c>
      <c r="G282" s="42">
        <f t="shared" si="245"/>
        <v>2925</v>
      </c>
      <c r="H282" s="80">
        <f t="shared" si="245"/>
        <v>2497096.7999999998</v>
      </c>
      <c r="I282" s="80"/>
      <c r="J282" s="80">
        <f t="shared" si="245"/>
        <v>2426244.9000000004</v>
      </c>
      <c r="K282" s="339">
        <f t="shared" si="193"/>
        <v>0</v>
      </c>
      <c r="L282" s="339">
        <f t="shared" si="194"/>
        <v>2426244.9000000004</v>
      </c>
      <c r="M282" s="340">
        <f t="shared" si="195"/>
        <v>0.97162629017825841</v>
      </c>
      <c r="N282" s="340">
        <f t="shared" si="196"/>
        <v>0.97162629017825841</v>
      </c>
      <c r="O282" s="42">
        <f t="shared" si="246"/>
        <v>1164</v>
      </c>
      <c r="P282" s="80">
        <f t="shared" si="246"/>
        <v>2416813.2000000002</v>
      </c>
      <c r="Q282" s="80"/>
      <c r="R282" s="80">
        <f t="shared" si="246"/>
        <v>2344249.92</v>
      </c>
      <c r="S282" s="213">
        <f t="shared" si="197"/>
        <v>23520</v>
      </c>
      <c r="T282" s="339">
        <f t="shared" si="198"/>
        <v>2367769.92</v>
      </c>
      <c r="U282" s="340">
        <f t="shared" si="199"/>
        <v>0.96997563568421408</v>
      </c>
      <c r="V282" s="340">
        <f t="shared" si="200"/>
        <v>0.97970745939322068</v>
      </c>
      <c r="W282" s="42">
        <f t="shared" si="247"/>
        <v>824</v>
      </c>
      <c r="X282" s="80">
        <f t="shared" si="247"/>
        <v>1712255.4</v>
      </c>
      <c r="Y282" s="80"/>
      <c r="Z282" s="80">
        <f t="shared" si="247"/>
        <v>1664566.18</v>
      </c>
      <c r="AA282" s="213">
        <f t="shared" si="201"/>
        <v>46357</v>
      </c>
      <c r="AB282" s="339">
        <f t="shared" si="202"/>
        <v>1710923.18</v>
      </c>
      <c r="AC282" s="340">
        <f t="shared" si="203"/>
        <v>0.97214830217501436</v>
      </c>
      <c r="AD282" s="340">
        <f t="shared" si="204"/>
        <v>0.99922195018336635</v>
      </c>
      <c r="AE282" s="42">
        <f t="shared" si="248"/>
        <v>688</v>
      </c>
      <c r="AF282" s="80">
        <f t="shared" si="248"/>
        <v>1978021.8</v>
      </c>
      <c r="AG282" s="80"/>
      <c r="AH282" s="80">
        <f t="shared" si="248"/>
        <v>1873917.8599999999</v>
      </c>
      <c r="AI282" s="213">
        <f t="shared" si="205"/>
        <v>28399</v>
      </c>
      <c r="AJ282" s="339">
        <f t="shared" si="206"/>
        <v>1902316.8599999999</v>
      </c>
      <c r="AK282" s="340">
        <f t="shared" si="207"/>
        <v>0.947369670041048</v>
      </c>
      <c r="AL282" s="340">
        <f t="shared" si="208"/>
        <v>0.96172694355542487</v>
      </c>
      <c r="AN282" s="213"/>
      <c r="AO282" s="348"/>
      <c r="AP282" s="60">
        <f t="shared" si="240"/>
        <v>0</v>
      </c>
      <c r="AQ282" s="213">
        <f>VLOOKUP($A282,SuppCY13!$A$5:$C$55,3,FALSE)</f>
        <v>23520</v>
      </c>
      <c r="AR282" s="348"/>
      <c r="AS282" s="60">
        <f t="shared" si="237"/>
        <v>23520</v>
      </c>
      <c r="AT282" s="213">
        <f>VLOOKUP($A282,SuppCY14!$A$5:$C$105,3,FALSE)</f>
        <v>46357</v>
      </c>
      <c r="AU282" s="60">
        <f>VLOOKUP($A282,'Cost SettleCY14'!$A$23:$E$253,5,FALSE)</f>
        <v>0</v>
      </c>
      <c r="AV282" s="60">
        <f t="shared" si="238"/>
        <v>46357</v>
      </c>
      <c r="AW282" s="213">
        <f>VLOOKUP($A282,SuppCY15!$A$5:$C$107,3,FALSE)</f>
        <v>28399</v>
      </c>
      <c r="AX282" s="60">
        <f>VLOOKUP($A282,'Cost SettleCY15'!$A$23:$E$253,5,FALSE)</f>
        <v>0</v>
      </c>
      <c r="AY282" s="60">
        <f t="shared" si="239"/>
        <v>28399</v>
      </c>
    </row>
    <row r="283" spans="1:51" x14ac:dyDescent="0.25">
      <c r="A283" s="76">
        <v>70941</v>
      </c>
      <c r="B283" s="76" t="s">
        <v>227</v>
      </c>
      <c r="C283" s="76"/>
      <c r="D283" s="76"/>
      <c r="E283" s="77" t="s">
        <v>438</v>
      </c>
      <c r="F283" s="83" t="s">
        <v>55</v>
      </c>
      <c r="G283" s="42">
        <f t="shared" si="245"/>
        <v>1591</v>
      </c>
      <c r="H283" s="80">
        <f t="shared" si="245"/>
        <v>3859278.38</v>
      </c>
      <c r="I283" s="80"/>
      <c r="J283" s="80">
        <f t="shared" si="245"/>
        <v>3699048.7199999997</v>
      </c>
      <c r="K283" s="339">
        <f t="shared" si="193"/>
        <v>0</v>
      </c>
      <c r="L283" s="339">
        <f t="shared" si="194"/>
        <v>3699048.7199999997</v>
      </c>
      <c r="M283" s="340">
        <f t="shared" si="195"/>
        <v>0.95848196366700034</v>
      </c>
      <c r="N283" s="340">
        <f t="shared" si="196"/>
        <v>0.95848196366700034</v>
      </c>
      <c r="O283" s="42">
        <f t="shared" si="246"/>
        <v>1940</v>
      </c>
      <c r="P283" s="80">
        <f t="shared" si="246"/>
        <v>4462636.68</v>
      </c>
      <c r="Q283" s="80"/>
      <c r="R283" s="80">
        <f t="shared" si="246"/>
        <v>4188681.9699999997</v>
      </c>
      <c r="S283" s="213">
        <f t="shared" si="197"/>
        <v>27559</v>
      </c>
      <c r="T283" s="339">
        <f t="shared" si="198"/>
        <v>4216240.97</v>
      </c>
      <c r="U283" s="340">
        <f t="shared" si="199"/>
        <v>0.93861146903852366</v>
      </c>
      <c r="V283" s="340">
        <f t="shared" si="200"/>
        <v>0.94478696616637858</v>
      </c>
      <c r="W283" s="42">
        <f t="shared" si="247"/>
        <v>1457</v>
      </c>
      <c r="X283" s="80">
        <f t="shared" si="247"/>
        <v>5177882.6100000003</v>
      </c>
      <c r="Y283" s="80"/>
      <c r="Z283" s="80">
        <f t="shared" si="247"/>
        <v>4047928.12</v>
      </c>
      <c r="AA283" s="213">
        <f t="shared" si="201"/>
        <v>71991</v>
      </c>
      <c r="AB283" s="339">
        <f t="shared" si="202"/>
        <v>4119919.12</v>
      </c>
      <c r="AC283" s="340">
        <f t="shared" si="203"/>
        <v>0.78177286448755545</v>
      </c>
      <c r="AD283" s="340">
        <f t="shared" si="204"/>
        <v>0.79567642418992579</v>
      </c>
      <c r="AE283" s="42">
        <f t="shared" si="248"/>
        <v>1458</v>
      </c>
      <c r="AF283" s="80">
        <f t="shared" si="248"/>
        <v>5627050.8299999991</v>
      </c>
      <c r="AG283" s="80"/>
      <c r="AH283" s="80">
        <f t="shared" si="248"/>
        <v>4455129.45</v>
      </c>
      <c r="AI283" s="213">
        <f t="shared" si="205"/>
        <v>56320</v>
      </c>
      <c r="AJ283" s="339">
        <f t="shared" si="206"/>
        <v>4511449.45</v>
      </c>
      <c r="AK283" s="340">
        <f t="shared" si="207"/>
        <v>0.79173435332198716</v>
      </c>
      <c r="AL283" s="340">
        <f t="shared" si="208"/>
        <v>0.80174314863972906</v>
      </c>
      <c r="AN283" s="213"/>
      <c r="AO283" s="348"/>
      <c r="AP283" s="60">
        <f t="shared" si="240"/>
        <v>0</v>
      </c>
      <c r="AQ283" s="213">
        <f>VLOOKUP($A283,SuppCY13!$A$5:$C$55,3,FALSE)</f>
        <v>27559</v>
      </c>
      <c r="AR283" s="348"/>
      <c r="AS283" s="60">
        <f t="shared" si="237"/>
        <v>27559</v>
      </c>
      <c r="AT283" s="272">
        <v>71991</v>
      </c>
      <c r="AU283" s="60">
        <f>VLOOKUP($A283,'Cost SettleCY14'!$A$23:$E$253,5,FALSE)</f>
        <v>0</v>
      </c>
      <c r="AV283" s="60">
        <f t="shared" si="238"/>
        <v>71991</v>
      </c>
      <c r="AW283" s="272">
        <v>56320</v>
      </c>
      <c r="AX283" s="60">
        <f>VLOOKUP($A283,'Cost SettleCY15'!$A$23:$E$253,5,FALSE)</f>
        <v>0</v>
      </c>
      <c r="AY283" s="60">
        <f t="shared" si="239"/>
        <v>56320</v>
      </c>
    </row>
    <row r="284" spans="1:51" x14ac:dyDescent="0.25">
      <c r="A284" s="76">
        <v>170011</v>
      </c>
      <c r="B284" s="76" t="s">
        <v>228</v>
      </c>
      <c r="C284" s="76"/>
      <c r="D284" s="76"/>
      <c r="E284" s="77" t="s">
        <v>438</v>
      </c>
      <c r="F284" s="83" t="s">
        <v>55</v>
      </c>
      <c r="G284" s="42">
        <f t="shared" si="245"/>
        <v>3</v>
      </c>
      <c r="H284" s="80">
        <f t="shared" si="245"/>
        <v>10767.64</v>
      </c>
      <c r="I284" s="80"/>
      <c r="J284" s="80">
        <f t="shared" si="245"/>
        <v>15108.86</v>
      </c>
      <c r="K284" s="339">
        <f t="shared" si="193"/>
        <v>0</v>
      </c>
      <c r="L284" s="339">
        <f t="shared" si="194"/>
        <v>15108.86</v>
      </c>
      <c r="M284" s="340">
        <f t="shared" si="195"/>
        <v>1.4031728401023809</v>
      </c>
      <c r="N284" s="340">
        <f t="shared" si="196"/>
        <v>1.4031728401023809</v>
      </c>
      <c r="O284" s="42">
        <f t="shared" si="246"/>
        <v>422</v>
      </c>
      <c r="P284" s="80">
        <f t="shared" si="246"/>
        <v>1142612.26</v>
      </c>
      <c r="Q284" s="80"/>
      <c r="R284" s="80">
        <f t="shared" si="246"/>
        <v>1587833.35</v>
      </c>
      <c r="S284" s="213">
        <f t="shared" si="197"/>
        <v>7247022.8099999996</v>
      </c>
      <c r="T284" s="339">
        <f t="shared" si="198"/>
        <v>8834856.1600000001</v>
      </c>
      <c r="U284" s="340">
        <f t="shared" si="199"/>
        <v>1.3896519454464809</v>
      </c>
      <c r="V284" s="340">
        <f t="shared" si="200"/>
        <v>7.7321559283811645</v>
      </c>
      <c r="W284" s="42">
        <f t="shared" si="247"/>
        <v>736</v>
      </c>
      <c r="X284" s="80">
        <f t="shared" si="247"/>
        <v>2075255.54</v>
      </c>
      <c r="Y284" s="80"/>
      <c r="Z284" s="80">
        <f t="shared" si="247"/>
        <v>2851869.66</v>
      </c>
      <c r="AA284" s="213">
        <f t="shared" si="201"/>
        <v>9495917.5999999996</v>
      </c>
      <c r="AB284" s="339">
        <f t="shared" si="202"/>
        <v>12347787.26</v>
      </c>
      <c r="AC284" s="340">
        <f t="shared" si="203"/>
        <v>1.3742257784793097</v>
      </c>
      <c r="AD284" s="340">
        <f t="shared" si="204"/>
        <v>5.9500080939429747</v>
      </c>
      <c r="AE284" s="42">
        <f t="shared" si="248"/>
        <v>804</v>
      </c>
      <c r="AF284" s="80">
        <f t="shared" si="248"/>
        <v>2236356</v>
      </c>
      <c r="AG284" s="80"/>
      <c r="AH284" s="80">
        <f t="shared" si="248"/>
        <v>3157473.93</v>
      </c>
      <c r="AI284" s="213">
        <f t="shared" si="205"/>
        <v>10561897.09</v>
      </c>
      <c r="AJ284" s="339">
        <f t="shared" si="206"/>
        <v>13719371.02</v>
      </c>
      <c r="AK284" s="340">
        <f t="shared" si="207"/>
        <v>1.4118834076506603</v>
      </c>
      <c r="AL284" s="340">
        <f t="shared" si="208"/>
        <v>6.1346990461268236</v>
      </c>
      <c r="AN284" s="213"/>
      <c r="AO284" s="348"/>
      <c r="AP284" s="60">
        <f t="shared" si="240"/>
        <v>0</v>
      </c>
      <c r="AQ284" s="213">
        <f>VLOOKUP($A284,SuppCY13!$A$5:$C$55,3,FALSE)</f>
        <v>7247022.8099999996</v>
      </c>
      <c r="AR284" s="348"/>
      <c r="AS284" s="60">
        <f t="shared" si="237"/>
        <v>7247022.8099999996</v>
      </c>
      <c r="AT284" s="213">
        <f>VLOOKUP($A284,SuppCY14!$A$5:$C$105,3,FALSE)</f>
        <v>9495917.5999999996</v>
      </c>
      <c r="AU284" s="60">
        <f>VLOOKUP($A284,'Cost SettleCY14'!$A$23:$E$253,5,FALSE)</f>
        <v>0</v>
      </c>
      <c r="AV284" s="60">
        <f t="shared" si="238"/>
        <v>9495917.5999999996</v>
      </c>
      <c r="AW284" s="213">
        <f>VLOOKUP($A284,SuppCY15!$A$5:$C$107,3,FALSE)</f>
        <v>10561897.09</v>
      </c>
      <c r="AX284" s="60">
        <f>VLOOKUP($A284,'Cost SettleCY15'!$A$23:$E$253,5,FALSE)</f>
        <v>0</v>
      </c>
      <c r="AY284" s="60">
        <f t="shared" si="239"/>
        <v>10561897.09</v>
      </c>
    </row>
    <row r="285" spans="1:51" x14ac:dyDescent="0.25">
      <c r="A285" s="76">
        <v>52387</v>
      </c>
      <c r="B285" s="76" t="s">
        <v>229</v>
      </c>
      <c r="C285" s="76"/>
      <c r="D285" s="76"/>
      <c r="E285" s="77" t="s">
        <v>438</v>
      </c>
      <c r="F285" s="83" t="s">
        <v>55</v>
      </c>
      <c r="G285" s="42">
        <f t="shared" si="245"/>
        <v>367</v>
      </c>
      <c r="H285" s="80">
        <f t="shared" si="245"/>
        <v>195906.89</v>
      </c>
      <c r="I285" s="80"/>
      <c r="J285" s="80">
        <f t="shared" si="245"/>
        <v>141204.65</v>
      </c>
      <c r="K285" s="339">
        <f t="shared" si="193"/>
        <v>0</v>
      </c>
      <c r="L285" s="339">
        <f t="shared" si="194"/>
        <v>141204.65</v>
      </c>
      <c r="M285" s="340">
        <f t="shared" si="195"/>
        <v>0.72077429231815171</v>
      </c>
      <c r="N285" s="340">
        <f t="shared" si="196"/>
        <v>0.72077429231815171</v>
      </c>
      <c r="O285" s="42">
        <f t="shared" si="246"/>
        <v>453</v>
      </c>
      <c r="P285" s="80">
        <f t="shared" si="246"/>
        <v>516685.95999999996</v>
      </c>
      <c r="Q285" s="80"/>
      <c r="R285" s="80">
        <f t="shared" si="246"/>
        <v>698199.41</v>
      </c>
      <c r="S285" s="213">
        <f t="shared" si="197"/>
        <v>0</v>
      </c>
      <c r="T285" s="339">
        <f t="shared" si="198"/>
        <v>698199.41</v>
      </c>
      <c r="U285" s="340">
        <f t="shared" si="199"/>
        <v>1.3513032364959174</v>
      </c>
      <c r="V285" s="340">
        <f t="shared" si="200"/>
        <v>1.3513032364959174</v>
      </c>
      <c r="W285" s="42">
        <f t="shared" si="247"/>
        <v>234</v>
      </c>
      <c r="X285" s="80">
        <f t="shared" si="247"/>
        <v>407765.41000000003</v>
      </c>
      <c r="Y285" s="80"/>
      <c r="Z285" s="80">
        <f t="shared" si="247"/>
        <v>52400.81</v>
      </c>
      <c r="AA285" s="213">
        <f t="shared" si="201"/>
        <v>0</v>
      </c>
      <c r="AB285" s="339">
        <f t="shared" si="202"/>
        <v>52400.81</v>
      </c>
      <c r="AC285" s="340">
        <f t="shared" si="203"/>
        <v>0.12850724636010688</v>
      </c>
      <c r="AD285" s="340">
        <f t="shared" si="204"/>
        <v>0.12850724636010688</v>
      </c>
      <c r="AE285" s="42">
        <f t="shared" si="248"/>
        <v>77</v>
      </c>
      <c r="AF285" s="80">
        <f t="shared" si="248"/>
        <v>128415.70000000001</v>
      </c>
      <c r="AG285" s="80"/>
      <c r="AH285" s="80">
        <f t="shared" si="248"/>
        <v>24718.880000000001</v>
      </c>
      <c r="AI285" s="213">
        <f t="shared" si="205"/>
        <v>0</v>
      </c>
      <c r="AJ285" s="339">
        <f t="shared" si="206"/>
        <v>24718.880000000001</v>
      </c>
      <c r="AK285" s="340">
        <f t="shared" si="207"/>
        <v>0.19249110505958383</v>
      </c>
      <c r="AL285" s="340">
        <f t="shared" si="208"/>
        <v>0.19249110505958383</v>
      </c>
      <c r="AN285" s="213"/>
      <c r="AO285" s="348"/>
      <c r="AP285" s="60">
        <f t="shared" si="240"/>
        <v>0</v>
      </c>
      <c r="AQ285" s="213"/>
      <c r="AR285" s="348"/>
      <c r="AS285" s="60">
        <f t="shared" si="237"/>
        <v>0</v>
      </c>
      <c r="AT285" s="213"/>
      <c r="AU285" s="60">
        <f>VLOOKUP($A285,'Cost SettleCY14'!$A$23:$E$253,5,FALSE)</f>
        <v>0</v>
      </c>
      <c r="AV285" s="60">
        <f t="shared" si="238"/>
        <v>0</v>
      </c>
      <c r="AW285" s="213"/>
      <c r="AX285" s="60">
        <f>VLOOKUP($A285,'Cost SettleCY15'!$A$23:$E$253,5,FALSE)</f>
        <v>0</v>
      </c>
      <c r="AY285" s="60">
        <f t="shared" si="239"/>
        <v>0</v>
      </c>
    </row>
    <row r="286" spans="1:51" x14ac:dyDescent="0.25">
      <c r="A286" s="76">
        <v>70010</v>
      </c>
      <c r="B286" s="76" t="s">
        <v>229</v>
      </c>
      <c r="C286" s="76"/>
      <c r="D286" s="76"/>
      <c r="E286" s="77" t="s">
        <v>438</v>
      </c>
      <c r="F286" s="83" t="s">
        <v>55</v>
      </c>
      <c r="G286" s="42">
        <f t="shared" si="245"/>
        <v>5</v>
      </c>
      <c r="H286" s="80">
        <f t="shared" si="245"/>
        <v>39122.080000000002</v>
      </c>
      <c r="I286" s="80"/>
      <c r="J286" s="80">
        <f t="shared" si="245"/>
        <v>98801.88</v>
      </c>
      <c r="K286" s="339">
        <f t="shared" si="193"/>
        <v>0</v>
      </c>
      <c r="L286" s="339">
        <f t="shared" si="194"/>
        <v>98801.88</v>
      </c>
      <c r="M286" s="340">
        <f t="shared" si="195"/>
        <v>2.5254761505523224</v>
      </c>
      <c r="N286" s="340">
        <f t="shared" si="196"/>
        <v>2.5254761505523224</v>
      </c>
      <c r="O286" s="42">
        <f t="shared" si="246"/>
        <v>0</v>
      </c>
      <c r="P286" s="80">
        <f t="shared" si="246"/>
        <v>0</v>
      </c>
      <c r="Q286" s="80"/>
      <c r="R286" s="80">
        <f t="shared" si="246"/>
        <v>0</v>
      </c>
      <c r="S286" s="213">
        <f t="shared" si="197"/>
        <v>0</v>
      </c>
      <c r="T286" s="339">
        <f t="shared" si="198"/>
        <v>0</v>
      </c>
      <c r="U286" s="340" t="str">
        <f t="shared" si="199"/>
        <v/>
      </c>
      <c r="V286" s="340" t="str">
        <f t="shared" si="200"/>
        <v/>
      </c>
      <c r="W286" s="42">
        <f t="shared" si="247"/>
        <v>35</v>
      </c>
      <c r="X286" s="80">
        <f t="shared" si="247"/>
        <v>4319.51</v>
      </c>
      <c r="Y286" s="80"/>
      <c r="Z286" s="80">
        <f t="shared" si="247"/>
        <v>0</v>
      </c>
      <c r="AA286" s="213">
        <f t="shared" si="201"/>
        <v>0</v>
      </c>
      <c r="AB286" s="339">
        <f t="shared" si="202"/>
        <v>0</v>
      </c>
      <c r="AC286" s="340">
        <f t="shared" si="203"/>
        <v>0</v>
      </c>
      <c r="AD286" s="340">
        <f t="shared" si="204"/>
        <v>0</v>
      </c>
      <c r="AE286" s="42">
        <f t="shared" si="248"/>
        <v>18</v>
      </c>
      <c r="AF286" s="80">
        <f t="shared" si="248"/>
        <v>4046.83</v>
      </c>
      <c r="AG286" s="80"/>
      <c r="AH286" s="80">
        <f t="shared" si="248"/>
        <v>104.24</v>
      </c>
      <c r="AI286" s="213">
        <f t="shared" si="205"/>
        <v>0</v>
      </c>
      <c r="AJ286" s="339">
        <f t="shared" si="206"/>
        <v>104.24</v>
      </c>
      <c r="AK286" s="340">
        <f t="shared" si="207"/>
        <v>2.5758433143967006E-2</v>
      </c>
      <c r="AL286" s="340">
        <f t="shared" si="208"/>
        <v>2.5758433143967006E-2</v>
      </c>
      <c r="AN286" s="213"/>
      <c r="AO286" s="348"/>
      <c r="AP286" s="60">
        <f t="shared" si="240"/>
        <v>0</v>
      </c>
      <c r="AQ286" s="213"/>
      <c r="AR286" s="348"/>
      <c r="AS286" s="60">
        <f t="shared" si="237"/>
        <v>0</v>
      </c>
      <c r="AT286" s="213"/>
      <c r="AU286" s="60">
        <f>VLOOKUP($A286,'Cost SettleCY14'!$A$23:$E$253,5,FALSE)</f>
        <v>0</v>
      </c>
      <c r="AV286" s="60">
        <f t="shared" si="238"/>
        <v>0</v>
      </c>
      <c r="AW286" s="213"/>
      <c r="AX286" s="60">
        <f>VLOOKUP($A286,'Cost SettleCY15'!$A$23:$E$253,5,FALSE)</f>
        <v>0</v>
      </c>
      <c r="AY286" s="60">
        <f t="shared" si="239"/>
        <v>0</v>
      </c>
    </row>
    <row r="287" spans="1:51" x14ac:dyDescent="0.25">
      <c r="A287" s="76">
        <v>70215</v>
      </c>
      <c r="B287" s="76" t="s">
        <v>229</v>
      </c>
      <c r="C287" s="76"/>
      <c r="D287" s="76"/>
      <c r="E287" s="77" t="s">
        <v>438</v>
      </c>
      <c r="F287" s="83" t="s">
        <v>55</v>
      </c>
      <c r="G287" s="42">
        <f t="shared" si="245"/>
        <v>1112</v>
      </c>
      <c r="H287" s="80">
        <f t="shared" si="245"/>
        <v>343970.42</v>
      </c>
      <c r="I287" s="80"/>
      <c r="J287" s="80">
        <f t="shared" si="245"/>
        <v>241613.11000000002</v>
      </c>
      <c r="K287" s="339">
        <f t="shared" si="193"/>
        <v>0</v>
      </c>
      <c r="L287" s="339">
        <f t="shared" si="194"/>
        <v>241613.11000000002</v>
      </c>
      <c r="M287" s="340">
        <f t="shared" si="195"/>
        <v>0.70242409216466939</v>
      </c>
      <c r="N287" s="340">
        <f t="shared" si="196"/>
        <v>0.70242409216466939</v>
      </c>
      <c r="O287" s="42">
        <f t="shared" si="246"/>
        <v>199</v>
      </c>
      <c r="P287" s="80">
        <f t="shared" si="246"/>
        <v>225583.43</v>
      </c>
      <c r="Q287" s="80"/>
      <c r="R287" s="80">
        <f t="shared" si="246"/>
        <v>238018.16</v>
      </c>
      <c r="S287" s="213">
        <f t="shared" si="197"/>
        <v>0</v>
      </c>
      <c r="T287" s="339">
        <f t="shared" si="198"/>
        <v>238018.16</v>
      </c>
      <c r="U287" s="340">
        <f t="shared" si="199"/>
        <v>1.0551225327143932</v>
      </c>
      <c r="V287" s="340">
        <f t="shared" si="200"/>
        <v>1.0551225327143932</v>
      </c>
      <c r="W287" s="42">
        <f t="shared" si="247"/>
        <v>29</v>
      </c>
      <c r="X287" s="80">
        <f t="shared" si="247"/>
        <v>205112.86</v>
      </c>
      <c r="Y287" s="80"/>
      <c r="Z287" s="80">
        <f t="shared" si="247"/>
        <v>0</v>
      </c>
      <c r="AA287" s="213">
        <f t="shared" si="201"/>
        <v>0</v>
      </c>
      <c r="AB287" s="339">
        <f t="shared" si="202"/>
        <v>0</v>
      </c>
      <c r="AC287" s="340">
        <f t="shared" si="203"/>
        <v>0</v>
      </c>
      <c r="AD287" s="340">
        <f t="shared" si="204"/>
        <v>0</v>
      </c>
      <c r="AE287" s="42">
        <f t="shared" si="248"/>
        <v>7</v>
      </c>
      <c r="AF287" s="80">
        <f t="shared" si="248"/>
        <v>58025.19</v>
      </c>
      <c r="AG287" s="80"/>
      <c r="AH287" s="80">
        <f t="shared" si="248"/>
        <v>1344.18</v>
      </c>
      <c r="AI287" s="213">
        <f t="shared" si="205"/>
        <v>0</v>
      </c>
      <c r="AJ287" s="339">
        <f t="shared" si="206"/>
        <v>1344.18</v>
      </c>
      <c r="AK287" s="340">
        <f t="shared" si="207"/>
        <v>2.316545624408985E-2</v>
      </c>
      <c r="AL287" s="340">
        <f t="shared" si="208"/>
        <v>2.316545624408985E-2</v>
      </c>
      <c r="AN287" s="213"/>
      <c r="AO287" s="348"/>
      <c r="AP287" s="60">
        <f t="shared" si="240"/>
        <v>0</v>
      </c>
      <c r="AQ287" s="213"/>
      <c r="AR287" s="348"/>
      <c r="AS287" s="60">
        <f t="shared" si="237"/>
        <v>0</v>
      </c>
      <c r="AT287" s="213"/>
      <c r="AU287" s="60">
        <f>VLOOKUP($A287,'Cost SettleCY14'!$A$23:$E$253,5,FALSE)</f>
        <v>0</v>
      </c>
      <c r="AV287" s="60">
        <f t="shared" si="238"/>
        <v>0</v>
      </c>
      <c r="AW287" s="213"/>
      <c r="AX287" s="60">
        <f>VLOOKUP($A287,'Cost SettleCY15'!$A$23:$E$253,5,FALSE)</f>
        <v>0</v>
      </c>
      <c r="AY287" s="60">
        <f t="shared" si="239"/>
        <v>0</v>
      </c>
    </row>
    <row r="288" spans="1:51" x14ac:dyDescent="0.25">
      <c r="A288" s="76">
        <v>70444</v>
      </c>
      <c r="B288" s="76" t="s">
        <v>229</v>
      </c>
      <c r="C288" s="76"/>
      <c r="D288" s="76"/>
      <c r="E288" s="77" t="s">
        <v>438</v>
      </c>
      <c r="F288" s="83" t="s">
        <v>55</v>
      </c>
      <c r="G288" s="42">
        <f t="shared" si="245"/>
        <v>352</v>
      </c>
      <c r="H288" s="80">
        <f t="shared" si="245"/>
        <v>400205.25</v>
      </c>
      <c r="I288" s="80"/>
      <c r="J288" s="80">
        <f t="shared" si="245"/>
        <v>507381.34</v>
      </c>
      <c r="K288" s="339">
        <f t="shared" si="193"/>
        <v>0</v>
      </c>
      <c r="L288" s="339">
        <f t="shared" si="194"/>
        <v>507381.34</v>
      </c>
      <c r="M288" s="340">
        <f t="shared" si="195"/>
        <v>1.2678028086837942</v>
      </c>
      <c r="N288" s="340">
        <f t="shared" si="196"/>
        <v>1.2678028086837942</v>
      </c>
      <c r="O288" s="42">
        <f t="shared" si="246"/>
        <v>287</v>
      </c>
      <c r="P288" s="80">
        <f t="shared" si="246"/>
        <v>541871.52</v>
      </c>
      <c r="Q288" s="80"/>
      <c r="R288" s="80">
        <f t="shared" si="246"/>
        <v>482747.9</v>
      </c>
      <c r="S288" s="213">
        <f t="shared" si="197"/>
        <v>0</v>
      </c>
      <c r="T288" s="339">
        <f t="shared" si="198"/>
        <v>482747.9</v>
      </c>
      <c r="U288" s="340">
        <f t="shared" si="199"/>
        <v>0.8908899659461712</v>
      </c>
      <c r="V288" s="340">
        <f t="shared" si="200"/>
        <v>0.8908899659461712</v>
      </c>
      <c r="W288" s="42">
        <f t="shared" si="247"/>
        <v>160</v>
      </c>
      <c r="X288" s="80">
        <f t="shared" si="247"/>
        <v>628340.28</v>
      </c>
      <c r="Y288" s="80"/>
      <c r="Z288" s="80">
        <f t="shared" si="247"/>
        <v>8389.0500000000011</v>
      </c>
      <c r="AA288" s="213">
        <f t="shared" si="201"/>
        <v>0</v>
      </c>
      <c r="AB288" s="339">
        <f t="shared" si="202"/>
        <v>8389.0500000000011</v>
      </c>
      <c r="AC288" s="340">
        <f t="shared" si="203"/>
        <v>1.3351125603470782E-2</v>
      </c>
      <c r="AD288" s="340">
        <f t="shared" si="204"/>
        <v>1.3351125603470782E-2</v>
      </c>
      <c r="AE288" s="42">
        <f t="shared" si="248"/>
        <v>10</v>
      </c>
      <c r="AF288" s="80">
        <f t="shared" si="248"/>
        <v>163733.03</v>
      </c>
      <c r="AG288" s="80"/>
      <c r="AH288" s="80">
        <f t="shared" si="248"/>
        <v>5166.13</v>
      </c>
      <c r="AI288" s="213">
        <f t="shared" si="205"/>
        <v>0</v>
      </c>
      <c r="AJ288" s="339">
        <f t="shared" si="206"/>
        <v>5166.13</v>
      </c>
      <c r="AK288" s="340">
        <f t="shared" si="207"/>
        <v>3.1552155359245472E-2</v>
      </c>
      <c r="AL288" s="340">
        <f t="shared" si="208"/>
        <v>3.1552155359245472E-2</v>
      </c>
      <c r="AN288" s="213"/>
      <c r="AO288" s="348"/>
      <c r="AP288" s="60">
        <f t="shared" si="240"/>
        <v>0</v>
      </c>
      <c r="AQ288" s="213"/>
      <c r="AR288" s="348"/>
      <c r="AS288" s="60">
        <f t="shared" si="237"/>
        <v>0</v>
      </c>
      <c r="AT288" s="213"/>
      <c r="AU288" s="60">
        <f>VLOOKUP($A288,'Cost SettleCY14'!$A$23:$E$253,5,FALSE)</f>
        <v>0</v>
      </c>
      <c r="AV288" s="60">
        <f t="shared" si="238"/>
        <v>0</v>
      </c>
      <c r="AW288" s="213"/>
      <c r="AX288" s="60">
        <f>VLOOKUP($A288,'Cost SettleCY15'!$A$23:$E$253,5,FALSE)</f>
        <v>0</v>
      </c>
      <c r="AY288" s="60">
        <f t="shared" si="239"/>
        <v>0</v>
      </c>
    </row>
    <row r="289" spans="1:51" x14ac:dyDescent="0.25">
      <c r="A289" s="76">
        <v>70447</v>
      </c>
      <c r="B289" s="76" t="s">
        <v>229</v>
      </c>
      <c r="C289" s="76"/>
      <c r="D289" s="76"/>
      <c r="E289" s="77" t="s">
        <v>438</v>
      </c>
      <c r="F289" s="83" t="s">
        <v>55</v>
      </c>
      <c r="G289" s="42">
        <f t="shared" ref="G289:J305" si="249">SUMIF($A$308:$A$888,$A289,G$308:G$888)</f>
        <v>287</v>
      </c>
      <c r="H289" s="80">
        <f t="shared" si="249"/>
        <v>326523.46000000002</v>
      </c>
      <c r="I289" s="80"/>
      <c r="J289" s="80">
        <f t="shared" si="249"/>
        <v>342109.92</v>
      </c>
      <c r="K289" s="339">
        <f t="shared" si="193"/>
        <v>0</v>
      </c>
      <c r="L289" s="339">
        <f t="shared" si="194"/>
        <v>342109.92</v>
      </c>
      <c r="M289" s="340">
        <f t="shared" si="195"/>
        <v>1.0477345793162915</v>
      </c>
      <c r="N289" s="340">
        <f t="shared" si="196"/>
        <v>1.0477345793162915</v>
      </c>
      <c r="O289" s="42">
        <f t="shared" ref="O289:R305" si="250">SUMIF($A$308:$A$888,$A289,O$308:O$888)</f>
        <v>638</v>
      </c>
      <c r="P289" s="80">
        <f t="shared" si="250"/>
        <v>601455.06999999995</v>
      </c>
      <c r="Q289" s="80"/>
      <c r="R289" s="80">
        <f t="shared" si="250"/>
        <v>539576.18000000005</v>
      </c>
      <c r="S289" s="213">
        <f t="shared" si="197"/>
        <v>0</v>
      </c>
      <c r="T289" s="339">
        <f t="shared" si="198"/>
        <v>539576.18000000005</v>
      </c>
      <c r="U289" s="340">
        <f t="shared" si="199"/>
        <v>0.89711801747718267</v>
      </c>
      <c r="V289" s="340">
        <f t="shared" si="200"/>
        <v>0.89711801747718267</v>
      </c>
      <c r="W289" s="42">
        <f t="shared" ref="W289:Z305" si="251">SUMIF($A$308:$A$888,$A289,W$308:W$888)</f>
        <v>826</v>
      </c>
      <c r="X289" s="80">
        <f t="shared" si="251"/>
        <v>1041648.29</v>
      </c>
      <c r="Y289" s="80"/>
      <c r="Z289" s="80">
        <f t="shared" si="251"/>
        <v>13771.23</v>
      </c>
      <c r="AA289" s="213">
        <f t="shared" si="201"/>
        <v>0</v>
      </c>
      <c r="AB289" s="339">
        <f t="shared" si="202"/>
        <v>13771.23</v>
      </c>
      <c r="AC289" s="340">
        <f t="shared" si="203"/>
        <v>1.322061403278452E-2</v>
      </c>
      <c r="AD289" s="340">
        <f t="shared" si="204"/>
        <v>1.322061403278452E-2</v>
      </c>
      <c r="AE289" s="42">
        <f t="shared" ref="AE289:AH305" si="252">SUMIF($A$308:$A$888,$A289,AE$308:AE$888)</f>
        <v>238</v>
      </c>
      <c r="AF289" s="80">
        <f t="shared" si="252"/>
        <v>241932.05000000002</v>
      </c>
      <c r="AG289" s="80"/>
      <c r="AH289" s="80">
        <f t="shared" si="252"/>
        <v>4689.47</v>
      </c>
      <c r="AI289" s="213">
        <f t="shared" si="205"/>
        <v>0</v>
      </c>
      <c r="AJ289" s="339">
        <f t="shared" si="206"/>
        <v>4689.47</v>
      </c>
      <c r="AK289" s="340">
        <f t="shared" si="207"/>
        <v>1.9383417781976386E-2</v>
      </c>
      <c r="AL289" s="340">
        <f t="shared" si="208"/>
        <v>1.9383417781976386E-2</v>
      </c>
      <c r="AN289" s="213"/>
      <c r="AO289" s="348"/>
      <c r="AP289" s="60">
        <f t="shared" si="240"/>
        <v>0</v>
      </c>
      <c r="AQ289" s="213"/>
      <c r="AR289" s="348"/>
      <c r="AS289" s="60">
        <f t="shared" si="237"/>
        <v>0</v>
      </c>
      <c r="AT289" s="213"/>
      <c r="AU289" s="60">
        <f>VLOOKUP($A289,'Cost SettleCY14'!$A$23:$E$253,5,FALSE)</f>
        <v>0</v>
      </c>
      <c r="AV289" s="60">
        <f t="shared" si="238"/>
        <v>0</v>
      </c>
      <c r="AW289" s="213"/>
      <c r="AX289" s="60">
        <f>VLOOKUP($A289,'Cost SettleCY15'!$A$23:$E$253,5,FALSE)</f>
        <v>0</v>
      </c>
      <c r="AY289" s="60">
        <f t="shared" si="239"/>
        <v>0</v>
      </c>
    </row>
    <row r="290" spans="1:51" x14ac:dyDescent="0.25">
      <c r="A290" s="76">
        <v>70960</v>
      </c>
      <c r="B290" s="76" t="s">
        <v>229</v>
      </c>
      <c r="C290" s="76"/>
      <c r="D290" s="76"/>
      <c r="E290" s="77" t="s">
        <v>438</v>
      </c>
      <c r="F290" s="83" t="s">
        <v>55</v>
      </c>
      <c r="G290" s="42">
        <f t="shared" si="249"/>
        <v>1285</v>
      </c>
      <c r="H290" s="80">
        <f t="shared" si="249"/>
        <v>626704.66</v>
      </c>
      <c r="I290" s="80"/>
      <c r="J290" s="80">
        <f t="shared" si="249"/>
        <v>638492.9</v>
      </c>
      <c r="K290" s="339">
        <f t="shared" si="193"/>
        <v>0</v>
      </c>
      <c r="L290" s="339">
        <f t="shared" si="194"/>
        <v>638492.9</v>
      </c>
      <c r="M290" s="340">
        <f t="shared" si="195"/>
        <v>1.0188098808775412</v>
      </c>
      <c r="N290" s="340">
        <f t="shared" si="196"/>
        <v>1.0188098808775412</v>
      </c>
      <c r="O290" s="42">
        <f t="shared" si="250"/>
        <v>2076</v>
      </c>
      <c r="P290" s="80">
        <f t="shared" si="250"/>
        <v>1342747.19</v>
      </c>
      <c r="Q290" s="80"/>
      <c r="R290" s="80">
        <f t="shared" si="250"/>
        <v>725883.08</v>
      </c>
      <c r="S290" s="213">
        <f t="shared" si="197"/>
        <v>0</v>
      </c>
      <c r="T290" s="339">
        <f t="shared" si="198"/>
        <v>725883.08</v>
      </c>
      <c r="U290" s="340">
        <f t="shared" si="199"/>
        <v>0.54059549363123227</v>
      </c>
      <c r="V290" s="340">
        <f t="shared" si="200"/>
        <v>0.54059549363123227</v>
      </c>
      <c r="W290" s="42">
        <f t="shared" si="251"/>
        <v>2069</v>
      </c>
      <c r="X290" s="80">
        <f t="shared" si="251"/>
        <v>1617872.38</v>
      </c>
      <c r="Y290" s="80"/>
      <c r="Z290" s="80">
        <f t="shared" si="251"/>
        <v>9756.8799999999992</v>
      </c>
      <c r="AA290" s="213">
        <f t="shared" si="201"/>
        <v>0</v>
      </c>
      <c r="AB290" s="339">
        <f t="shared" si="202"/>
        <v>9756.8799999999992</v>
      </c>
      <c r="AC290" s="340">
        <f t="shared" si="203"/>
        <v>6.0306858072451917E-3</v>
      </c>
      <c r="AD290" s="340">
        <f t="shared" si="204"/>
        <v>6.0306858072451917E-3</v>
      </c>
      <c r="AE290" s="42">
        <f t="shared" si="252"/>
        <v>237</v>
      </c>
      <c r="AF290" s="80">
        <f t="shared" si="252"/>
        <v>494037.35</v>
      </c>
      <c r="AG290" s="80"/>
      <c r="AH290" s="80">
        <f t="shared" si="252"/>
        <v>20200.829999999998</v>
      </c>
      <c r="AI290" s="213">
        <f t="shared" si="205"/>
        <v>0</v>
      </c>
      <c r="AJ290" s="339">
        <f t="shared" si="206"/>
        <v>20200.829999999998</v>
      </c>
      <c r="AK290" s="340">
        <f t="shared" si="207"/>
        <v>4.0889276893740924E-2</v>
      </c>
      <c r="AL290" s="340">
        <f t="shared" si="208"/>
        <v>4.0889276893740924E-2</v>
      </c>
      <c r="AN290" s="213"/>
      <c r="AO290" s="348"/>
      <c r="AP290" s="60">
        <f t="shared" si="240"/>
        <v>0</v>
      </c>
      <c r="AQ290" s="213"/>
      <c r="AR290" s="348"/>
      <c r="AS290" s="60">
        <f t="shared" si="237"/>
        <v>0</v>
      </c>
      <c r="AT290" s="213"/>
      <c r="AU290" s="60">
        <f>VLOOKUP($A290,'Cost SettleCY14'!$A$23:$E$253,5,FALSE)</f>
        <v>0</v>
      </c>
      <c r="AV290" s="60">
        <f t="shared" si="238"/>
        <v>0</v>
      </c>
      <c r="AW290" s="213"/>
      <c r="AX290" s="60">
        <f>VLOOKUP($A290,'Cost SettleCY15'!$A$23:$E$253,5,FALSE)</f>
        <v>0</v>
      </c>
      <c r="AY290" s="60">
        <f t="shared" si="239"/>
        <v>0</v>
      </c>
    </row>
    <row r="291" spans="1:51" x14ac:dyDescent="0.25">
      <c r="A291" s="76">
        <v>70448</v>
      </c>
      <c r="B291" s="76" t="s">
        <v>230</v>
      </c>
      <c r="C291" s="76"/>
      <c r="D291" s="76"/>
      <c r="E291" s="77" t="s">
        <v>438</v>
      </c>
      <c r="F291" s="83" t="s">
        <v>55</v>
      </c>
      <c r="G291" s="42">
        <f t="shared" si="249"/>
        <v>346</v>
      </c>
      <c r="H291" s="80">
        <f t="shared" si="249"/>
        <v>591284.68000000005</v>
      </c>
      <c r="I291" s="80"/>
      <c r="J291" s="80">
        <f t="shared" si="249"/>
        <v>812316.74</v>
      </c>
      <c r="K291" s="339">
        <f t="shared" si="193"/>
        <v>0</v>
      </c>
      <c r="L291" s="339">
        <f t="shared" si="194"/>
        <v>812316.74</v>
      </c>
      <c r="M291" s="340">
        <f t="shared" si="195"/>
        <v>1.3738166529191995</v>
      </c>
      <c r="N291" s="340">
        <f t="shared" si="196"/>
        <v>1.3738166529191995</v>
      </c>
      <c r="O291" s="42">
        <f t="shared" si="250"/>
        <v>957</v>
      </c>
      <c r="P291" s="80">
        <f t="shared" si="250"/>
        <v>1636201.6199999999</v>
      </c>
      <c r="Q291" s="80"/>
      <c r="R291" s="80">
        <f t="shared" si="250"/>
        <v>1752249.45</v>
      </c>
      <c r="S291" s="213">
        <f t="shared" si="197"/>
        <v>0</v>
      </c>
      <c r="T291" s="339">
        <f t="shared" si="198"/>
        <v>1752249.45</v>
      </c>
      <c r="U291" s="340">
        <f t="shared" si="199"/>
        <v>1.0709251406315072</v>
      </c>
      <c r="V291" s="340">
        <f t="shared" si="200"/>
        <v>1.0709251406315072</v>
      </c>
      <c r="W291" s="42">
        <f t="shared" si="251"/>
        <v>875</v>
      </c>
      <c r="X291" s="80">
        <f t="shared" si="251"/>
        <v>1479383.79</v>
      </c>
      <c r="Y291" s="80"/>
      <c r="Z291" s="80">
        <f t="shared" si="251"/>
        <v>49797.69</v>
      </c>
      <c r="AA291" s="213">
        <f t="shared" si="201"/>
        <v>0</v>
      </c>
      <c r="AB291" s="339">
        <f t="shared" si="202"/>
        <v>49797.69</v>
      </c>
      <c r="AC291" s="340">
        <f t="shared" si="203"/>
        <v>3.3661102910962679E-2</v>
      </c>
      <c r="AD291" s="340">
        <f t="shared" si="204"/>
        <v>3.3661102910962679E-2</v>
      </c>
      <c r="AE291" s="42">
        <f t="shared" si="252"/>
        <v>186</v>
      </c>
      <c r="AF291" s="80">
        <f t="shared" si="252"/>
        <v>487017.12</v>
      </c>
      <c r="AG291" s="80"/>
      <c r="AH291" s="80">
        <f t="shared" si="252"/>
        <v>30698.36</v>
      </c>
      <c r="AI291" s="213">
        <f t="shared" si="205"/>
        <v>0</v>
      </c>
      <c r="AJ291" s="339">
        <f t="shared" si="206"/>
        <v>30698.36</v>
      </c>
      <c r="AK291" s="340">
        <f t="shared" si="207"/>
        <v>6.3033430939758342E-2</v>
      </c>
      <c r="AL291" s="340">
        <f t="shared" si="208"/>
        <v>6.3033430939758342E-2</v>
      </c>
      <c r="AN291" s="213"/>
      <c r="AO291" s="348"/>
      <c r="AP291" s="60">
        <f t="shared" si="240"/>
        <v>0</v>
      </c>
      <c r="AQ291" s="213"/>
      <c r="AR291" s="348"/>
      <c r="AS291" s="60">
        <f t="shared" si="237"/>
        <v>0</v>
      </c>
      <c r="AT291" s="213"/>
      <c r="AU291" s="60">
        <f>VLOOKUP($A291,'Cost SettleCY14'!$A$23:$E$253,5,FALSE)</f>
        <v>0</v>
      </c>
      <c r="AV291" s="60">
        <f t="shared" si="238"/>
        <v>0</v>
      </c>
      <c r="AW291" s="213"/>
      <c r="AX291" s="60">
        <f>VLOOKUP($A291,'Cost SettleCY15'!$A$23:$E$253,5,FALSE)</f>
        <v>0</v>
      </c>
      <c r="AY291" s="60">
        <f t="shared" si="239"/>
        <v>0</v>
      </c>
    </row>
    <row r="292" spans="1:51" x14ac:dyDescent="0.25">
      <c r="A292" s="76">
        <v>70471</v>
      </c>
      <c r="B292" s="76" t="s">
        <v>231</v>
      </c>
      <c r="C292" s="76"/>
      <c r="D292" s="76"/>
      <c r="E292" s="77" t="s">
        <v>438</v>
      </c>
      <c r="F292" s="83" t="s">
        <v>55</v>
      </c>
      <c r="G292" s="42">
        <f t="shared" si="249"/>
        <v>1160</v>
      </c>
      <c r="H292" s="80">
        <f t="shared" si="249"/>
        <v>936804.47</v>
      </c>
      <c r="I292" s="80"/>
      <c r="J292" s="80">
        <f t="shared" si="249"/>
        <v>710534.58</v>
      </c>
      <c r="K292" s="339">
        <f t="shared" ref="K292:K305" si="253">AP292</f>
        <v>0</v>
      </c>
      <c r="L292" s="339">
        <f t="shared" ref="L292:L305" si="254">+J292+K292</f>
        <v>710534.58</v>
      </c>
      <c r="M292" s="340">
        <f t="shared" ref="M292:M305" si="255">IF(H292&gt;0,J292/H292,"")</f>
        <v>0.75846625710485771</v>
      </c>
      <c r="N292" s="340">
        <f t="shared" ref="N292:N305" si="256">IF(H292&gt;0,L292/H292,"")</f>
        <v>0.75846625710485771</v>
      </c>
      <c r="O292" s="42">
        <f t="shared" si="250"/>
        <v>1846</v>
      </c>
      <c r="P292" s="80">
        <f t="shared" si="250"/>
        <v>2144605.0099999998</v>
      </c>
      <c r="Q292" s="80"/>
      <c r="R292" s="80">
        <f t="shared" si="250"/>
        <v>1731778.6400000001</v>
      </c>
      <c r="S292" s="213">
        <f t="shared" ref="S292:S305" si="257">AS292</f>
        <v>0</v>
      </c>
      <c r="T292" s="339">
        <f t="shared" ref="T292:T305" si="258">+R292+S292</f>
        <v>1731778.6400000001</v>
      </c>
      <c r="U292" s="340">
        <f t="shared" ref="U292:U305" si="259">IF(P292&gt;0,R292/P292,"")</f>
        <v>0.80750470689238962</v>
      </c>
      <c r="V292" s="340">
        <f t="shared" ref="V292:V305" si="260">IF(P292&gt;0,T292/P292,"")</f>
        <v>0.80750470689238962</v>
      </c>
      <c r="W292" s="42">
        <f t="shared" si="251"/>
        <v>2687</v>
      </c>
      <c r="X292" s="80">
        <f t="shared" si="251"/>
        <v>1954513.96</v>
      </c>
      <c r="Y292" s="80"/>
      <c r="Z292" s="80">
        <f t="shared" si="251"/>
        <v>97935.92</v>
      </c>
      <c r="AA292" s="213">
        <f t="shared" ref="AA292:AA305" si="261">AV292</f>
        <v>0</v>
      </c>
      <c r="AB292" s="339">
        <f t="shared" ref="AB292:AB305" si="262">+Z292+AA292</f>
        <v>97935.92</v>
      </c>
      <c r="AC292" s="340">
        <f t="shared" ref="AC292:AC305" si="263">IF(X292&gt;0,Z292/X292,"")</f>
        <v>5.0107557174981755E-2</v>
      </c>
      <c r="AD292" s="340">
        <f t="shared" ref="AD292:AD305" si="264">IF(X292&gt;0,AB292/X292,"")</f>
        <v>5.0107557174981755E-2</v>
      </c>
      <c r="AE292" s="42">
        <f t="shared" si="252"/>
        <v>457</v>
      </c>
      <c r="AF292" s="80">
        <f t="shared" si="252"/>
        <v>591831.14</v>
      </c>
      <c r="AG292" s="80"/>
      <c r="AH292" s="80">
        <f t="shared" si="252"/>
        <v>25403.7</v>
      </c>
      <c r="AI292" s="213">
        <f t="shared" ref="AI292:AI305" si="265">AY292</f>
        <v>0</v>
      </c>
      <c r="AJ292" s="339">
        <f t="shared" ref="AJ292:AJ305" si="266">+AH292+AI292</f>
        <v>25403.7</v>
      </c>
      <c r="AK292" s="340">
        <f t="shared" ref="AK292:AK305" si="267">IF(AF292&gt;0,AH292/AF292,"")</f>
        <v>4.2923898867504674E-2</v>
      </c>
      <c r="AL292" s="340">
        <f t="shared" ref="AL292:AL305" si="268">IF(AF292&gt;0,AJ292/AF292,"")</f>
        <v>4.2923898867504674E-2</v>
      </c>
      <c r="AN292" s="213"/>
      <c r="AO292" s="348"/>
      <c r="AP292" s="60">
        <f t="shared" si="240"/>
        <v>0</v>
      </c>
      <c r="AQ292" s="213"/>
      <c r="AR292" s="348"/>
      <c r="AS292" s="60">
        <f t="shared" si="237"/>
        <v>0</v>
      </c>
      <c r="AT292" s="213"/>
      <c r="AU292" s="60">
        <f>VLOOKUP($A292,'Cost SettleCY14'!$A$23:$E$253,5,FALSE)</f>
        <v>0</v>
      </c>
      <c r="AV292" s="60">
        <f t="shared" si="238"/>
        <v>0</v>
      </c>
      <c r="AW292" s="213"/>
      <c r="AX292" s="60">
        <f>VLOOKUP($A292,'Cost SettleCY15'!$A$23:$E$253,5,FALSE)</f>
        <v>0</v>
      </c>
      <c r="AY292" s="60">
        <f t="shared" si="239"/>
        <v>0</v>
      </c>
    </row>
    <row r="293" spans="1:51" x14ac:dyDescent="0.25">
      <c r="A293" s="76">
        <v>70449</v>
      </c>
      <c r="B293" s="76" t="s">
        <v>232</v>
      </c>
      <c r="C293" s="76"/>
      <c r="D293" s="76"/>
      <c r="E293" s="77" t="s">
        <v>438</v>
      </c>
      <c r="F293" s="83" t="s">
        <v>55</v>
      </c>
      <c r="G293" s="42">
        <f t="shared" si="249"/>
        <v>315</v>
      </c>
      <c r="H293" s="80">
        <f t="shared" si="249"/>
        <v>779294.59</v>
      </c>
      <c r="I293" s="80"/>
      <c r="J293" s="80">
        <f t="shared" si="249"/>
        <v>621716.88</v>
      </c>
      <c r="K293" s="339">
        <f t="shared" si="253"/>
        <v>0</v>
      </c>
      <c r="L293" s="339">
        <f t="shared" si="254"/>
        <v>621716.88</v>
      </c>
      <c r="M293" s="340">
        <f t="shared" si="255"/>
        <v>0.79779442585377125</v>
      </c>
      <c r="N293" s="340">
        <f t="shared" si="256"/>
        <v>0.79779442585377125</v>
      </c>
      <c r="O293" s="42">
        <f t="shared" si="250"/>
        <v>531</v>
      </c>
      <c r="P293" s="80">
        <f t="shared" si="250"/>
        <v>1247778.8599999999</v>
      </c>
      <c r="Q293" s="80"/>
      <c r="R293" s="80">
        <f t="shared" si="250"/>
        <v>936747.78</v>
      </c>
      <c r="S293" s="213">
        <f t="shared" si="257"/>
        <v>0</v>
      </c>
      <c r="T293" s="339">
        <f t="shared" si="258"/>
        <v>936747.78</v>
      </c>
      <c r="U293" s="340">
        <f t="shared" si="259"/>
        <v>0.75073220907108507</v>
      </c>
      <c r="V293" s="340">
        <f t="shared" si="260"/>
        <v>0.75073220907108507</v>
      </c>
      <c r="W293" s="42">
        <f t="shared" si="251"/>
        <v>342</v>
      </c>
      <c r="X293" s="80">
        <f t="shared" si="251"/>
        <v>1079288.3700000001</v>
      </c>
      <c r="Y293" s="80"/>
      <c r="Z293" s="80">
        <f t="shared" si="251"/>
        <v>307877.24000000005</v>
      </c>
      <c r="AA293" s="213">
        <f t="shared" si="261"/>
        <v>0</v>
      </c>
      <c r="AB293" s="339">
        <f t="shared" si="262"/>
        <v>307877.24000000005</v>
      </c>
      <c r="AC293" s="340">
        <f t="shared" si="263"/>
        <v>0.28525948074470592</v>
      </c>
      <c r="AD293" s="340">
        <f t="shared" si="264"/>
        <v>0.28525948074470592</v>
      </c>
      <c r="AE293" s="42">
        <f t="shared" si="252"/>
        <v>123</v>
      </c>
      <c r="AF293" s="80">
        <f t="shared" si="252"/>
        <v>577898.84</v>
      </c>
      <c r="AG293" s="80"/>
      <c r="AH293" s="80">
        <f t="shared" si="252"/>
        <v>317282.34999999998</v>
      </c>
      <c r="AI293" s="213">
        <f t="shared" si="265"/>
        <v>0</v>
      </c>
      <c r="AJ293" s="339">
        <f t="shared" si="266"/>
        <v>317282.34999999998</v>
      </c>
      <c r="AK293" s="340">
        <f t="shared" si="267"/>
        <v>0.54902749069369994</v>
      </c>
      <c r="AL293" s="340">
        <f t="shared" si="268"/>
        <v>0.54902749069369994</v>
      </c>
      <c r="AN293" s="213"/>
      <c r="AO293" s="348"/>
      <c r="AP293" s="60">
        <f t="shared" si="240"/>
        <v>0</v>
      </c>
      <c r="AQ293" s="213"/>
      <c r="AR293" s="348"/>
      <c r="AS293" s="60">
        <f t="shared" si="237"/>
        <v>0</v>
      </c>
      <c r="AT293" s="213"/>
      <c r="AU293" s="60">
        <f>VLOOKUP($A293,'Cost SettleCY14'!$A$23:$E$253,5,FALSE)</f>
        <v>0</v>
      </c>
      <c r="AV293" s="60">
        <f t="shared" si="238"/>
        <v>0</v>
      </c>
      <c r="AW293" s="213"/>
      <c r="AX293" s="60">
        <f>VLOOKUP($A293,'Cost SettleCY15'!$A$23:$E$253,5,FALSE)</f>
        <v>0</v>
      </c>
      <c r="AY293" s="60">
        <f t="shared" si="239"/>
        <v>0</v>
      </c>
    </row>
    <row r="294" spans="1:51" x14ac:dyDescent="0.25">
      <c r="A294" s="76">
        <v>70342</v>
      </c>
      <c r="B294" s="76" t="s">
        <v>233</v>
      </c>
      <c r="C294" s="76"/>
      <c r="D294" s="76"/>
      <c r="E294" s="77" t="s">
        <v>438</v>
      </c>
      <c r="F294" s="83" t="s">
        <v>55</v>
      </c>
      <c r="G294" s="42">
        <f t="shared" si="249"/>
        <v>720</v>
      </c>
      <c r="H294" s="80">
        <f t="shared" si="249"/>
        <v>419752.7</v>
      </c>
      <c r="I294" s="80"/>
      <c r="J294" s="80">
        <f t="shared" si="249"/>
        <v>554715.84</v>
      </c>
      <c r="K294" s="339">
        <f t="shared" si="253"/>
        <v>0</v>
      </c>
      <c r="L294" s="339">
        <f t="shared" si="254"/>
        <v>554715.84</v>
      </c>
      <c r="M294" s="340">
        <f t="shared" si="255"/>
        <v>1.3215301295262663</v>
      </c>
      <c r="N294" s="340">
        <f t="shared" si="256"/>
        <v>1.3215301295262663</v>
      </c>
      <c r="O294" s="42">
        <f t="shared" si="250"/>
        <v>1647</v>
      </c>
      <c r="P294" s="80">
        <f t="shared" si="250"/>
        <v>1233821.57</v>
      </c>
      <c r="Q294" s="80"/>
      <c r="R294" s="80">
        <f t="shared" si="250"/>
        <v>1428490.77</v>
      </c>
      <c r="S294" s="213">
        <f t="shared" si="257"/>
        <v>0</v>
      </c>
      <c r="T294" s="339">
        <f t="shared" si="258"/>
        <v>1428490.77</v>
      </c>
      <c r="U294" s="340">
        <f t="shared" si="259"/>
        <v>1.1577774329233035</v>
      </c>
      <c r="V294" s="340">
        <f t="shared" si="260"/>
        <v>1.1577774329233035</v>
      </c>
      <c r="W294" s="42">
        <f t="shared" si="251"/>
        <v>1603</v>
      </c>
      <c r="X294" s="80">
        <f t="shared" si="251"/>
        <v>1392832.1099999999</v>
      </c>
      <c r="Y294" s="80"/>
      <c r="Z294" s="80">
        <f t="shared" si="251"/>
        <v>313414.82</v>
      </c>
      <c r="AA294" s="213">
        <f t="shared" si="261"/>
        <v>0</v>
      </c>
      <c r="AB294" s="339">
        <f t="shared" si="262"/>
        <v>313414.82</v>
      </c>
      <c r="AC294" s="340">
        <f t="shared" si="263"/>
        <v>0.22501981233043231</v>
      </c>
      <c r="AD294" s="340">
        <f t="shared" si="264"/>
        <v>0.22501981233043231</v>
      </c>
      <c r="AE294" s="42">
        <f t="shared" si="252"/>
        <v>152</v>
      </c>
      <c r="AF294" s="80">
        <f t="shared" si="252"/>
        <v>370335.98000000004</v>
      </c>
      <c r="AG294" s="80"/>
      <c r="AH294" s="80">
        <f t="shared" si="252"/>
        <v>43534.5</v>
      </c>
      <c r="AI294" s="213">
        <f t="shared" si="265"/>
        <v>0</v>
      </c>
      <c r="AJ294" s="339">
        <f t="shared" si="266"/>
        <v>43534.5</v>
      </c>
      <c r="AK294" s="340">
        <f t="shared" si="267"/>
        <v>0.11755406536518541</v>
      </c>
      <c r="AL294" s="340">
        <f t="shared" si="268"/>
        <v>0.11755406536518541</v>
      </c>
      <c r="AN294" s="213"/>
      <c r="AO294" s="348"/>
      <c r="AP294" s="60">
        <f t="shared" si="240"/>
        <v>0</v>
      </c>
      <c r="AQ294" s="213"/>
      <c r="AR294" s="348"/>
      <c r="AS294" s="60">
        <f t="shared" si="237"/>
        <v>0</v>
      </c>
      <c r="AT294" s="213"/>
      <c r="AU294" s="60">
        <f>VLOOKUP($A294,'Cost SettleCY14'!$A$23:$E$253,5,FALSE)</f>
        <v>0</v>
      </c>
      <c r="AV294" s="60">
        <f t="shared" si="238"/>
        <v>0</v>
      </c>
      <c r="AW294" s="213"/>
      <c r="AX294" s="60">
        <f>VLOOKUP($A294,'Cost SettleCY15'!$A$23:$E$253,5,FALSE)</f>
        <v>0</v>
      </c>
      <c r="AY294" s="60">
        <f t="shared" si="239"/>
        <v>0</v>
      </c>
    </row>
    <row r="295" spans="1:51" x14ac:dyDescent="0.25">
      <c r="A295" s="76">
        <v>70956</v>
      </c>
      <c r="B295" s="76" t="s">
        <v>234</v>
      </c>
      <c r="C295" s="76"/>
      <c r="D295" s="76"/>
      <c r="E295" s="77" t="s">
        <v>438</v>
      </c>
      <c r="F295" s="83" t="s">
        <v>55</v>
      </c>
      <c r="G295" s="42">
        <f t="shared" si="249"/>
        <v>293</v>
      </c>
      <c r="H295" s="80">
        <f t="shared" si="249"/>
        <v>511996.79000000004</v>
      </c>
      <c r="I295" s="80"/>
      <c r="J295" s="80">
        <f t="shared" si="249"/>
        <v>321328.74</v>
      </c>
      <c r="K295" s="339">
        <f t="shared" si="253"/>
        <v>0</v>
      </c>
      <c r="L295" s="339">
        <f t="shared" si="254"/>
        <v>321328.74</v>
      </c>
      <c r="M295" s="340">
        <f t="shared" si="255"/>
        <v>0.62759913006485835</v>
      </c>
      <c r="N295" s="340">
        <f t="shared" si="256"/>
        <v>0.62759913006485835</v>
      </c>
      <c r="O295" s="42">
        <f t="shared" si="250"/>
        <v>199</v>
      </c>
      <c r="P295" s="80">
        <f t="shared" si="250"/>
        <v>780194.72</v>
      </c>
      <c r="Q295" s="80"/>
      <c r="R295" s="80">
        <f t="shared" si="250"/>
        <v>1028417.73</v>
      </c>
      <c r="S295" s="213">
        <f t="shared" si="257"/>
        <v>0</v>
      </c>
      <c r="T295" s="339">
        <f t="shared" si="258"/>
        <v>1028417.73</v>
      </c>
      <c r="U295" s="340">
        <f t="shared" si="259"/>
        <v>1.3181552036137851</v>
      </c>
      <c r="V295" s="340">
        <f t="shared" si="260"/>
        <v>1.3181552036137851</v>
      </c>
      <c r="W295" s="42">
        <f t="shared" si="251"/>
        <v>50</v>
      </c>
      <c r="X295" s="80">
        <f t="shared" si="251"/>
        <v>388926.32</v>
      </c>
      <c r="Y295" s="80"/>
      <c r="Z295" s="80">
        <f t="shared" si="251"/>
        <v>1776.81</v>
      </c>
      <c r="AA295" s="213">
        <f t="shared" si="261"/>
        <v>0</v>
      </c>
      <c r="AB295" s="339">
        <f t="shared" si="262"/>
        <v>1776.81</v>
      </c>
      <c r="AC295" s="340">
        <f t="shared" si="263"/>
        <v>4.5685002753220712E-3</v>
      </c>
      <c r="AD295" s="340">
        <f t="shared" si="264"/>
        <v>4.5685002753220712E-3</v>
      </c>
      <c r="AE295" s="42">
        <f t="shared" si="252"/>
        <v>0</v>
      </c>
      <c r="AF295" s="80">
        <f t="shared" si="252"/>
        <v>0</v>
      </c>
      <c r="AG295" s="80"/>
      <c r="AH295" s="80">
        <f t="shared" si="252"/>
        <v>0</v>
      </c>
      <c r="AI295" s="213">
        <f t="shared" si="265"/>
        <v>0</v>
      </c>
      <c r="AJ295" s="339">
        <f t="shared" si="266"/>
        <v>0</v>
      </c>
      <c r="AK295" s="340" t="str">
        <f t="shared" si="267"/>
        <v/>
      </c>
      <c r="AL295" s="340" t="str">
        <f t="shared" si="268"/>
        <v/>
      </c>
      <c r="AN295" s="213"/>
      <c r="AO295" s="348"/>
      <c r="AP295" s="60">
        <f t="shared" si="240"/>
        <v>0</v>
      </c>
      <c r="AQ295" s="213"/>
      <c r="AR295" s="348"/>
      <c r="AS295" s="60">
        <f t="shared" si="237"/>
        <v>0</v>
      </c>
      <c r="AT295" s="213"/>
      <c r="AU295" s="60">
        <f>VLOOKUP($A295,'Cost SettleCY14'!$A$23:$E$253,5,FALSE)</f>
        <v>0</v>
      </c>
      <c r="AV295" s="60">
        <f t="shared" si="238"/>
        <v>0</v>
      </c>
      <c r="AW295" s="213"/>
      <c r="AX295" s="60">
        <f>VLOOKUP($A295,'Cost SettleCY15'!$A$23:$E$253,5,FALSE)</f>
        <v>0</v>
      </c>
      <c r="AY295" s="60">
        <f t="shared" si="239"/>
        <v>0</v>
      </c>
    </row>
    <row r="296" spans="1:51" x14ac:dyDescent="0.25">
      <c r="A296" s="76">
        <v>76167</v>
      </c>
      <c r="B296" s="76" t="s">
        <v>235</v>
      </c>
      <c r="C296" s="76"/>
      <c r="D296" s="76"/>
      <c r="E296" s="77" t="s">
        <v>438</v>
      </c>
      <c r="F296" s="83" t="s">
        <v>55</v>
      </c>
      <c r="G296" s="42">
        <f t="shared" si="249"/>
        <v>1049</v>
      </c>
      <c r="H296" s="80">
        <f t="shared" si="249"/>
        <v>3159572.24</v>
      </c>
      <c r="I296" s="80"/>
      <c r="J296" s="80">
        <f t="shared" si="249"/>
        <v>3366055.4</v>
      </c>
      <c r="K296" s="339">
        <f t="shared" si="253"/>
        <v>636051</v>
      </c>
      <c r="L296" s="339">
        <f t="shared" si="254"/>
        <v>4002106.4</v>
      </c>
      <c r="M296" s="340">
        <f t="shared" si="255"/>
        <v>1.0653516186102456</v>
      </c>
      <c r="N296" s="340">
        <f t="shared" si="256"/>
        <v>1.2666608312775909</v>
      </c>
      <c r="O296" s="42">
        <f t="shared" si="250"/>
        <v>1375</v>
      </c>
      <c r="P296" s="80">
        <f t="shared" si="250"/>
        <v>3712830.44</v>
      </c>
      <c r="Q296" s="80"/>
      <c r="R296" s="80">
        <f t="shared" si="250"/>
        <v>4000086.8</v>
      </c>
      <c r="S296" s="213">
        <f t="shared" si="257"/>
        <v>232088.94</v>
      </c>
      <c r="T296" s="339">
        <f t="shared" si="258"/>
        <v>4232175.74</v>
      </c>
      <c r="U296" s="340">
        <f t="shared" si="259"/>
        <v>1.0773685641297424</v>
      </c>
      <c r="V296" s="340">
        <f t="shared" si="260"/>
        <v>1.1398785396728217</v>
      </c>
      <c r="W296" s="42">
        <f t="shared" si="251"/>
        <v>1505</v>
      </c>
      <c r="X296" s="80">
        <f t="shared" si="251"/>
        <v>3663768.2</v>
      </c>
      <c r="Y296" s="80"/>
      <c r="Z296" s="80">
        <f t="shared" si="251"/>
        <v>3162988.44</v>
      </c>
      <c r="AA296" s="213">
        <f t="shared" si="261"/>
        <v>127263.09</v>
      </c>
      <c r="AB296" s="339">
        <f t="shared" si="262"/>
        <v>3290251.53</v>
      </c>
      <c r="AC296" s="340">
        <f t="shared" si="263"/>
        <v>0.86331565408532118</v>
      </c>
      <c r="AD296" s="340">
        <f t="shared" si="264"/>
        <v>0.8980512276950271</v>
      </c>
      <c r="AE296" s="42">
        <f t="shared" si="252"/>
        <v>1072</v>
      </c>
      <c r="AF296" s="80">
        <f t="shared" si="252"/>
        <v>2881750.7800000003</v>
      </c>
      <c r="AG296" s="80"/>
      <c r="AH296" s="80">
        <f t="shared" si="252"/>
        <v>2728371.04</v>
      </c>
      <c r="AI296" s="213">
        <f t="shared" si="265"/>
        <v>120289.77</v>
      </c>
      <c r="AJ296" s="339">
        <f t="shared" si="266"/>
        <v>2848660.81</v>
      </c>
      <c r="AK296" s="340">
        <f t="shared" si="267"/>
        <v>0.94677550152341761</v>
      </c>
      <c r="AL296" s="340">
        <f t="shared" si="268"/>
        <v>0.98851740746297279</v>
      </c>
      <c r="AN296" s="213">
        <f>VLOOKUP($A296,SuppCY12!$A$5:$C$48,3,FALSE)</f>
        <v>636051</v>
      </c>
      <c r="AO296" s="348"/>
      <c r="AP296" s="60">
        <f t="shared" si="240"/>
        <v>636051</v>
      </c>
      <c r="AQ296" s="213">
        <f>VLOOKUP($A296,SuppCY13!$A$5:$C$55,3,FALSE)</f>
        <v>232088.94</v>
      </c>
      <c r="AR296" s="348"/>
      <c r="AS296" s="60">
        <f t="shared" si="237"/>
        <v>232088.94</v>
      </c>
      <c r="AT296" s="213">
        <f>VLOOKUP($A296,SuppCY14!$A$5:$C$105,3,FALSE)</f>
        <v>127263.09</v>
      </c>
      <c r="AU296" s="60">
        <f>VLOOKUP($A296,'Cost SettleCY14'!$A$23:$E$253,5,FALSE)</f>
        <v>0</v>
      </c>
      <c r="AV296" s="60">
        <f t="shared" si="238"/>
        <v>127263.09</v>
      </c>
      <c r="AW296" s="213">
        <f>VLOOKUP($A296,SuppCY15!$A$5:$C$107,3,FALSE)</f>
        <v>120289.77</v>
      </c>
      <c r="AX296" s="60">
        <f>VLOOKUP($A296,'Cost SettleCY15'!$A$23:$E$253,5,FALSE)</f>
        <v>0</v>
      </c>
      <c r="AY296" s="60">
        <f t="shared" si="239"/>
        <v>120289.77</v>
      </c>
    </row>
    <row r="297" spans="1:51" x14ac:dyDescent="0.25">
      <c r="A297" s="76">
        <v>170007</v>
      </c>
      <c r="B297" s="76" t="s">
        <v>236</v>
      </c>
      <c r="C297" s="76"/>
      <c r="D297" s="76"/>
      <c r="E297" s="77" t="s">
        <v>438</v>
      </c>
      <c r="F297" s="83" t="s">
        <v>55</v>
      </c>
      <c r="G297" s="42">
        <f t="shared" si="249"/>
        <v>4167</v>
      </c>
      <c r="H297" s="80">
        <f t="shared" si="249"/>
        <v>15300234.609999999</v>
      </c>
      <c r="I297" s="80"/>
      <c r="J297" s="80">
        <f t="shared" si="249"/>
        <v>1504151.13</v>
      </c>
      <c r="K297" s="339">
        <f t="shared" si="253"/>
        <v>0</v>
      </c>
      <c r="L297" s="339">
        <f t="shared" si="254"/>
        <v>1504151.13</v>
      </c>
      <c r="M297" s="340">
        <f t="shared" si="255"/>
        <v>9.8309023903261572E-2</v>
      </c>
      <c r="N297" s="340">
        <f t="shared" si="256"/>
        <v>9.8309023903261572E-2</v>
      </c>
      <c r="O297" s="42">
        <f t="shared" si="250"/>
        <v>4464</v>
      </c>
      <c r="P297" s="80">
        <f t="shared" si="250"/>
        <v>16649116.459999999</v>
      </c>
      <c r="Q297" s="80"/>
      <c r="R297" s="80">
        <f t="shared" si="250"/>
        <v>1870681.85</v>
      </c>
      <c r="S297" s="213">
        <f t="shared" si="257"/>
        <v>0</v>
      </c>
      <c r="T297" s="339">
        <f t="shared" si="258"/>
        <v>1870681.85</v>
      </c>
      <c r="U297" s="340">
        <f t="shared" si="259"/>
        <v>0.11235922665892627</v>
      </c>
      <c r="V297" s="340">
        <f t="shared" si="260"/>
        <v>0.11235922665892627</v>
      </c>
      <c r="W297" s="42">
        <f t="shared" si="251"/>
        <v>3626</v>
      </c>
      <c r="X297" s="80">
        <f t="shared" si="251"/>
        <v>16436420.149999999</v>
      </c>
      <c r="Y297" s="80"/>
      <c r="Z297" s="80">
        <f t="shared" si="251"/>
        <v>947050.47</v>
      </c>
      <c r="AA297" s="213">
        <f t="shared" si="261"/>
        <v>0</v>
      </c>
      <c r="AB297" s="339">
        <f t="shared" si="262"/>
        <v>947050.47</v>
      </c>
      <c r="AC297" s="340">
        <f t="shared" si="263"/>
        <v>5.7619022959814033E-2</v>
      </c>
      <c r="AD297" s="340">
        <f t="shared" si="264"/>
        <v>5.7619022959814033E-2</v>
      </c>
      <c r="AE297" s="42">
        <f t="shared" si="252"/>
        <v>1067</v>
      </c>
      <c r="AF297" s="80">
        <f t="shared" si="252"/>
        <v>9050745.7599999998</v>
      </c>
      <c r="AG297" s="80"/>
      <c r="AH297" s="80">
        <f t="shared" si="252"/>
        <v>1101300.96</v>
      </c>
      <c r="AI297" s="213">
        <f t="shared" si="265"/>
        <v>0</v>
      </c>
      <c r="AJ297" s="339">
        <f t="shared" si="266"/>
        <v>1101300.96</v>
      </c>
      <c r="AK297" s="340">
        <f t="shared" si="267"/>
        <v>0.12168068678574837</v>
      </c>
      <c r="AL297" s="340">
        <f t="shared" si="268"/>
        <v>0.12168068678574837</v>
      </c>
      <c r="AN297" s="213"/>
      <c r="AO297" s="348"/>
      <c r="AP297" s="60">
        <f t="shared" si="240"/>
        <v>0</v>
      </c>
      <c r="AQ297" s="213"/>
      <c r="AR297" s="348"/>
      <c r="AS297" s="60">
        <f t="shared" ref="AS297:AS305" si="269">SUM(AQ297:AR297)</f>
        <v>0</v>
      </c>
      <c r="AT297" s="213"/>
      <c r="AU297" s="60">
        <f>VLOOKUP($A297,'Cost SettleCY14'!$A$23:$E$253,5,FALSE)</f>
        <v>0</v>
      </c>
      <c r="AV297" s="60">
        <f t="shared" ref="AV297:AV305" si="270">SUM(AT297:AU297)</f>
        <v>0</v>
      </c>
      <c r="AW297" s="213"/>
      <c r="AX297" s="60">
        <f>VLOOKUP($A297,'Cost SettleCY15'!$A$23:$E$253,5,FALSE)</f>
        <v>0</v>
      </c>
      <c r="AY297" s="60">
        <f t="shared" si="239"/>
        <v>0</v>
      </c>
    </row>
    <row r="298" spans="1:51" x14ac:dyDescent="0.25">
      <c r="A298" s="76">
        <v>170008</v>
      </c>
      <c r="B298" s="76" t="s">
        <v>237</v>
      </c>
      <c r="C298" s="76"/>
      <c r="D298" s="76"/>
      <c r="E298" s="77" t="s">
        <v>438</v>
      </c>
      <c r="F298" s="83" t="s">
        <v>55</v>
      </c>
      <c r="G298" s="42">
        <f t="shared" si="249"/>
        <v>2991</v>
      </c>
      <c r="H298" s="80">
        <f t="shared" si="249"/>
        <v>1396836.48</v>
      </c>
      <c r="I298" s="80"/>
      <c r="J298" s="80">
        <f t="shared" si="249"/>
        <v>381565.74</v>
      </c>
      <c r="K298" s="339">
        <f t="shared" si="253"/>
        <v>0</v>
      </c>
      <c r="L298" s="339">
        <f t="shared" si="254"/>
        <v>381565.74</v>
      </c>
      <c r="M298" s="340">
        <f t="shared" si="255"/>
        <v>0.27316421461157714</v>
      </c>
      <c r="N298" s="340">
        <f t="shared" si="256"/>
        <v>0.27316421461157714</v>
      </c>
      <c r="O298" s="42">
        <f t="shared" si="250"/>
        <v>2806</v>
      </c>
      <c r="P298" s="80">
        <f t="shared" si="250"/>
        <v>1799880.8</v>
      </c>
      <c r="Q298" s="80"/>
      <c r="R298" s="80">
        <f t="shared" si="250"/>
        <v>810383.83</v>
      </c>
      <c r="S298" s="213">
        <f t="shared" si="257"/>
        <v>0</v>
      </c>
      <c r="T298" s="339">
        <f t="shared" si="258"/>
        <v>810383.83</v>
      </c>
      <c r="U298" s="340">
        <f t="shared" si="259"/>
        <v>0.45024305498453004</v>
      </c>
      <c r="V298" s="340">
        <f t="shared" si="260"/>
        <v>0.45024305498453004</v>
      </c>
      <c r="W298" s="42">
        <f t="shared" si="251"/>
        <v>2939</v>
      </c>
      <c r="X298" s="80">
        <f t="shared" si="251"/>
        <v>3387360.2</v>
      </c>
      <c r="Y298" s="80"/>
      <c r="Z298" s="80">
        <f t="shared" si="251"/>
        <v>1822753.19</v>
      </c>
      <c r="AA298" s="213">
        <f t="shared" si="261"/>
        <v>0</v>
      </c>
      <c r="AB298" s="339">
        <f t="shared" si="262"/>
        <v>1822753.19</v>
      </c>
      <c r="AC298" s="340">
        <f t="shared" si="263"/>
        <v>0.53810432973735711</v>
      </c>
      <c r="AD298" s="340">
        <f t="shared" si="264"/>
        <v>0.53810432973735711</v>
      </c>
      <c r="AE298" s="42">
        <f t="shared" si="252"/>
        <v>1600</v>
      </c>
      <c r="AF298" s="80">
        <f t="shared" si="252"/>
        <v>3167881.12</v>
      </c>
      <c r="AG298" s="80"/>
      <c r="AH298" s="80">
        <f t="shared" si="252"/>
        <v>2581398.4500000002</v>
      </c>
      <c r="AI298" s="213">
        <f t="shared" si="265"/>
        <v>0</v>
      </c>
      <c r="AJ298" s="339">
        <f t="shared" si="266"/>
        <v>2581398.4500000002</v>
      </c>
      <c r="AK298" s="340">
        <f t="shared" si="267"/>
        <v>0.81486594736863105</v>
      </c>
      <c r="AL298" s="340">
        <f t="shared" si="268"/>
        <v>0.81486594736863105</v>
      </c>
      <c r="AN298" s="213"/>
      <c r="AO298" s="348"/>
      <c r="AP298" s="60">
        <f t="shared" si="240"/>
        <v>0</v>
      </c>
      <c r="AQ298" s="213"/>
      <c r="AR298" s="348"/>
      <c r="AS298" s="60">
        <f t="shared" si="269"/>
        <v>0</v>
      </c>
      <c r="AT298" s="213"/>
      <c r="AU298" s="60">
        <f>VLOOKUP($A298,'Cost SettleCY14'!$A$23:$E$253,5,FALSE)</f>
        <v>0</v>
      </c>
      <c r="AV298" s="60">
        <f t="shared" si="270"/>
        <v>0</v>
      </c>
      <c r="AW298" s="213"/>
      <c r="AX298" s="60">
        <f>VLOOKUP($A298,'Cost SettleCY15'!$A$23:$E$253,5,FALSE)</f>
        <v>0</v>
      </c>
      <c r="AY298" s="60">
        <f t="shared" ref="AY298:AY305" si="271">SUM(AW298:AX298)</f>
        <v>0</v>
      </c>
    </row>
    <row r="299" spans="1:51" x14ac:dyDescent="0.25">
      <c r="A299" s="76">
        <v>70486</v>
      </c>
      <c r="B299" s="76" t="s">
        <v>238</v>
      </c>
      <c r="C299" s="76"/>
      <c r="D299" s="76"/>
      <c r="E299" s="77" t="s">
        <v>438</v>
      </c>
      <c r="F299" s="83" t="s">
        <v>55</v>
      </c>
      <c r="G299" s="42">
        <f t="shared" si="249"/>
        <v>1486</v>
      </c>
      <c r="H299" s="80">
        <f t="shared" si="249"/>
        <v>824324.39</v>
      </c>
      <c r="I299" s="80"/>
      <c r="J299" s="80">
        <f t="shared" si="249"/>
        <v>1223244.3700000001</v>
      </c>
      <c r="K299" s="339">
        <f t="shared" si="253"/>
        <v>0</v>
      </c>
      <c r="L299" s="339">
        <f t="shared" si="254"/>
        <v>1223244.3700000001</v>
      </c>
      <c r="M299" s="340">
        <f t="shared" si="255"/>
        <v>1.4839356748864365</v>
      </c>
      <c r="N299" s="340">
        <f t="shared" si="256"/>
        <v>1.4839356748864365</v>
      </c>
      <c r="O299" s="42">
        <f t="shared" si="250"/>
        <v>783</v>
      </c>
      <c r="P299" s="80">
        <f t="shared" si="250"/>
        <v>1072573.04</v>
      </c>
      <c r="Q299" s="80"/>
      <c r="R299" s="80">
        <f t="shared" si="250"/>
        <v>1158573.04</v>
      </c>
      <c r="S299" s="213">
        <f t="shared" si="257"/>
        <v>0</v>
      </c>
      <c r="T299" s="339">
        <f t="shared" si="258"/>
        <v>1158573.04</v>
      </c>
      <c r="U299" s="340">
        <f t="shared" si="259"/>
        <v>1.0801810196534494</v>
      </c>
      <c r="V299" s="340">
        <f t="shared" si="260"/>
        <v>1.0801810196534494</v>
      </c>
      <c r="W299" s="42">
        <f t="shared" si="251"/>
        <v>973</v>
      </c>
      <c r="X299" s="80">
        <f t="shared" si="251"/>
        <v>1105612.48</v>
      </c>
      <c r="Y299" s="80"/>
      <c r="Z299" s="80">
        <f t="shared" si="251"/>
        <v>859216.22</v>
      </c>
      <c r="AA299" s="213">
        <f t="shared" si="261"/>
        <v>0</v>
      </c>
      <c r="AB299" s="339">
        <f t="shared" si="262"/>
        <v>859216.22</v>
      </c>
      <c r="AC299" s="340">
        <f t="shared" si="263"/>
        <v>0.77714048596846519</v>
      </c>
      <c r="AD299" s="340">
        <f t="shared" si="264"/>
        <v>0.77714048596846519</v>
      </c>
      <c r="AE299" s="42">
        <f t="shared" si="252"/>
        <v>378</v>
      </c>
      <c r="AF299" s="80">
        <f t="shared" si="252"/>
        <v>730493.96</v>
      </c>
      <c r="AG299" s="80"/>
      <c r="AH299" s="80">
        <f t="shared" si="252"/>
        <v>715457.32</v>
      </c>
      <c r="AI299" s="213">
        <f t="shared" si="265"/>
        <v>0</v>
      </c>
      <c r="AJ299" s="339">
        <f t="shared" si="266"/>
        <v>715457.32</v>
      </c>
      <c r="AK299" s="340">
        <f t="shared" si="267"/>
        <v>0.97941579147348456</v>
      </c>
      <c r="AL299" s="340">
        <f t="shared" si="268"/>
        <v>0.97941579147348456</v>
      </c>
      <c r="AN299" s="213"/>
      <c r="AO299" s="348"/>
      <c r="AP299" s="60">
        <f t="shared" si="240"/>
        <v>0</v>
      </c>
      <c r="AQ299" s="213"/>
      <c r="AR299" s="348"/>
      <c r="AS299" s="60">
        <f t="shared" si="269"/>
        <v>0</v>
      </c>
      <c r="AT299" s="213"/>
      <c r="AU299" s="60">
        <f>VLOOKUP($A299,'Cost SettleCY14'!$A$23:$E$253,5,FALSE)</f>
        <v>0</v>
      </c>
      <c r="AV299" s="60">
        <f t="shared" si="270"/>
        <v>0</v>
      </c>
      <c r="AW299" s="213"/>
      <c r="AX299" s="60">
        <f>VLOOKUP($A299,'Cost SettleCY15'!$A$23:$E$253,5,FALSE)</f>
        <v>0</v>
      </c>
      <c r="AY299" s="60">
        <f t="shared" si="271"/>
        <v>0</v>
      </c>
    </row>
    <row r="300" spans="1:51" x14ac:dyDescent="0.25">
      <c r="A300" s="76">
        <v>70332</v>
      </c>
      <c r="B300" s="76" t="s">
        <v>239</v>
      </c>
      <c r="C300" s="76"/>
      <c r="D300" s="76"/>
      <c r="E300" s="77" t="s">
        <v>438</v>
      </c>
      <c r="F300" s="83" t="s">
        <v>55</v>
      </c>
      <c r="G300" s="42">
        <f t="shared" si="249"/>
        <v>3072</v>
      </c>
      <c r="H300" s="80">
        <f t="shared" si="249"/>
        <v>2003811.2600000002</v>
      </c>
      <c r="I300" s="80"/>
      <c r="J300" s="80">
        <f t="shared" si="249"/>
        <v>1783967.9300000002</v>
      </c>
      <c r="K300" s="339">
        <f t="shared" si="253"/>
        <v>0</v>
      </c>
      <c r="L300" s="339">
        <f t="shared" si="254"/>
        <v>1783967.9300000002</v>
      </c>
      <c r="M300" s="340">
        <f t="shared" si="255"/>
        <v>0.89028740660934302</v>
      </c>
      <c r="N300" s="340">
        <f t="shared" si="256"/>
        <v>0.89028740660934302</v>
      </c>
      <c r="O300" s="42">
        <f t="shared" si="250"/>
        <v>3237</v>
      </c>
      <c r="P300" s="80">
        <f t="shared" si="250"/>
        <v>3375489.0300000003</v>
      </c>
      <c r="Q300" s="80"/>
      <c r="R300" s="80">
        <f t="shared" si="250"/>
        <v>2735988.01</v>
      </c>
      <c r="S300" s="213">
        <f t="shared" si="257"/>
        <v>0</v>
      </c>
      <c r="T300" s="339">
        <f t="shared" si="258"/>
        <v>2735988.01</v>
      </c>
      <c r="U300" s="340">
        <f t="shared" si="259"/>
        <v>0.81054566780802118</v>
      </c>
      <c r="V300" s="340">
        <f t="shared" si="260"/>
        <v>0.81054566780802118</v>
      </c>
      <c r="W300" s="42">
        <f t="shared" si="251"/>
        <v>3335</v>
      </c>
      <c r="X300" s="80">
        <f t="shared" si="251"/>
        <v>2809358.49</v>
      </c>
      <c r="Y300" s="80"/>
      <c r="Z300" s="80">
        <f t="shared" si="251"/>
        <v>951946.89</v>
      </c>
      <c r="AA300" s="213">
        <f t="shared" si="261"/>
        <v>0</v>
      </c>
      <c r="AB300" s="339">
        <f t="shared" si="262"/>
        <v>951946.89</v>
      </c>
      <c r="AC300" s="340">
        <f t="shared" si="263"/>
        <v>0.33884849277459067</v>
      </c>
      <c r="AD300" s="340">
        <f t="shared" si="264"/>
        <v>0.33884849277459067</v>
      </c>
      <c r="AE300" s="42">
        <f t="shared" si="252"/>
        <v>496</v>
      </c>
      <c r="AF300" s="80">
        <f t="shared" si="252"/>
        <v>820063.52</v>
      </c>
      <c r="AG300" s="80"/>
      <c r="AH300" s="80">
        <f t="shared" si="252"/>
        <v>398494.96</v>
      </c>
      <c r="AI300" s="213">
        <f t="shared" si="265"/>
        <v>0</v>
      </c>
      <c r="AJ300" s="339">
        <f t="shared" si="266"/>
        <v>398494.96</v>
      </c>
      <c r="AK300" s="340">
        <f t="shared" si="267"/>
        <v>0.48593182147646319</v>
      </c>
      <c r="AL300" s="340">
        <f t="shared" si="268"/>
        <v>0.48593182147646319</v>
      </c>
      <c r="AN300" s="213"/>
      <c r="AO300" s="348"/>
      <c r="AP300" s="60">
        <f t="shared" si="240"/>
        <v>0</v>
      </c>
      <c r="AQ300" s="213"/>
      <c r="AR300" s="348"/>
      <c r="AS300" s="60">
        <f t="shared" si="269"/>
        <v>0</v>
      </c>
      <c r="AT300" s="213"/>
      <c r="AU300" s="60">
        <f>VLOOKUP($A300,'Cost SettleCY14'!$A$23:$E$253,5,FALSE)</f>
        <v>0</v>
      </c>
      <c r="AV300" s="60">
        <f t="shared" si="270"/>
        <v>0</v>
      </c>
      <c r="AW300" s="213"/>
      <c r="AX300" s="60">
        <f>VLOOKUP($A300,'Cost SettleCY15'!$A$23:$E$253,5,FALSE)</f>
        <v>0</v>
      </c>
      <c r="AY300" s="60">
        <f t="shared" si="271"/>
        <v>0</v>
      </c>
    </row>
    <row r="301" spans="1:51" x14ac:dyDescent="0.25">
      <c r="A301" s="76">
        <v>70998</v>
      </c>
      <c r="B301" s="76" t="s">
        <v>240</v>
      </c>
      <c r="C301" s="76"/>
      <c r="D301" s="76"/>
      <c r="E301" s="77" t="s">
        <v>438</v>
      </c>
      <c r="F301" s="83" t="s">
        <v>55</v>
      </c>
      <c r="G301" s="42">
        <f t="shared" si="249"/>
        <v>812</v>
      </c>
      <c r="H301" s="80">
        <f t="shared" si="249"/>
        <v>2491092.5699999998</v>
      </c>
      <c r="I301" s="80"/>
      <c r="J301" s="80">
        <f t="shared" si="249"/>
        <v>2379918.54</v>
      </c>
      <c r="K301" s="339">
        <f t="shared" si="253"/>
        <v>0</v>
      </c>
      <c r="L301" s="339">
        <f t="shared" si="254"/>
        <v>2379918.54</v>
      </c>
      <c r="M301" s="340">
        <f t="shared" si="255"/>
        <v>0.95537137746751832</v>
      </c>
      <c r="N301" s="340">
        <f t="shared" si="256"/>
        <v>0.95537137746751832</v>
      </c>
      <c r="O301" s="42">
        <f t="shared" si="250"/>
        <v>1032</v>
      </c>
      <c r="P301" s="80">
        <f t="shared" si="250"/>
        <v>3713493.6</v>
      </c>
      <c r="Q301" s="80"/>
      <c r="R301" s="80">
        <f t="shared" si="250"/>
        <v>3614213.37</v>
      </c>
      <c r="S301" s="213">
        <f t="shared" si="257"/>
        <v>0</v>
      </c>
      <c r="T301" s="339">
        <f t="shared" si="258"/>
        <v>3614213.37</v>
      </c>
      <c r="U301" s="340">
        <f t="shared" si="259"/>
        <v>0.97326500576169028</v>
      </c>
      <c r="V301" s="340">
        <f t="shared" si="260"/>
        <v>0.97326500576169028</v>
      </c>
      <c r="W301" s="42">
        <f t="shared" si="251"/>
        <v>851</v>
      </c>
      <c r="X301" s="80">
        <f t="shared" si="251"/>
        <v>3284196.75</v>
      </c>
      <c r="Y301" s="80"/>
      <c r="Z301" s="80">
        <f t="shared" si="251"/>
        <v>2549065.5099999998</v>
      </c>
      <c r="AA301" s="213">
        <f t="shared" si="261"/>
        <v>0</v>
      </c>
      <c r="AB301" s="339">
        <f t="shared" si="262"/>
        <v>2549065.5099999998</v>
      </c>
      <c r="AC301" s="340">
        <f t="shared" si="263"/>
        <v>0.7761610232395485</v>
      </c>
      <c r="AD301" s="340">
        <f t="shared" si="264"/>
        <v>0.7761610232395485</v>
      </c>
      <c r="AE301" s="42">
        <f t="shared" si="252"/>
        <v>896</v>
      </c>
      <c r="AF301" s="80">
        <f t="shared" si="252"/>
        <v>3314030.1</v>
      </c>
      <c r="AG301" s="80"/>
      <c r="AH301" s="80">
        <f t="shared" si="252"/>
        <v>2785170.22</v>
      </c>
      <c r="AI301" s="213">
        <f t="shared" si="265"/>
        <v>34026</v>
      </c>
      <c r="AJ301" s="339">
        <f t="shared" si="266"/>
        <v>2819196.22</v>
      </c>
      <c r="AK301" s="340">
        <f t="shared" si="267"/>
        <v>0.84041790085129287</v>
      </c>
      <c r="AL301" s="340">
        <f t="shared" si="268"/>
        <v>0.85068515823075963</v>
      </c>
      <c r="AN301" s="213"/>
      <c r="AO301" s="348"/>
      <c r="AP301" s="60">
        <f t="shared" si="240"/>
        <v>0</v>
      </c>
      <c r="AQ301" s="213"/>
      <c r="AR301" s="348"/>
      <c r="AS301" s="60">
        <f t="shared" si="269"/>
        <v>0</v>
      </c>
      <c r="AT301" s="213"/>
      <c r="AU301" s="60">
        <f>VLOOKUP($A301,'Cost SettleCY14'!$A$23:$E$253,5,FALSE)</f>
        <v>0</v>
      </c>
      <c r="AV301" s="60">
        <f t="shared" si="270"/>
        <v>0</v>
      </c>
      <c r="AW301" s="213">
        <f>VLOOKUP($A301,SuppCY15!$A$5:$C$107,3,FALSE)</f>
        <v>34026</v>
      </c>
      <c r="AX301" s="60">
        <f>VLOOKUP($A301,'Cost SettleCY15'!$A$23:$E$253,5,FALSE)</f>
        <v>0</v>
      </c>
      <c r="AY301" s="60">
        <f t="shared" si="271"/>
        <v>34026</v>
      </c>
    </row>
    <row r="302" spans="1:51" x14ac:dyDescent="0.25">
      <c r="A302" s="76">
        <v>70019</v>
      </c>
      <c r="B302" s="76" t="s">
        <v>241</v>
      </c>
      <c r="C302" s="76"/>
      <c r="D302" s="76"/>
      <c r="E302" s="77" t="s">
        <v>438</v>
      </c>
      <c r="F302" s="83" t="s">
        <v>55</v>
      </c>
      <c r="G302" s="42">
        <f t="shared" si="249"/>
        <v>297</v>
      </c>
      <c r="H302" s="80">
        <f t="shared" si="249"/>
        <v>723666.86</v>
      </c>
      <c r="I302" s="80"/>
      <c r="J302" s="80">
        <f t="shared" si="249"/>
        <v>786863.22</v>
      </c>
      <c r="K302" s="339">
        <f t="shared" si="253"/>
        <v>0</v>
      </c>
      <c r="L302" s="339">
        <f t="shared" si="254"/>
        <v>786863.22</v>
      </c>
      <c r="M302" s="340">
        <f t="shared" si="255"/>
        <v>1.0873279729846963</v>
      </c>
      <c r="N302" s="340">
        <f t="shared" si="256"/>
        <v>1.0873279729846963</v>
      </c>
      <c r="O302" s="42">
        <f t="shared" si="250"/>
        <v>621</v>
      </c>
      <c r="P302" s="80">
        <f t="shared" si="250"/>
        <v>785748.68</v>
      </c>
      <c r="Q302" s="80"/>
      <c r="R302" s="80">
        <f t="shared" si="250"/>
        <v>791449.15</v>
      </c>
      <c r="S302" s="213">
        <f t="shared" si="257"/>
        <v>0</v>
      </c>
      <c r="T302" s="339">
        <f t="shared" si="258"/>
        <v>791449.15</v>
      </c>
      <c r="U302" s="340">
        <f t="shared" si="259"/>
        <v>1.0072548260596506</v>
      </c>
      <c r="V302" s="340">
        <f t="shared" si="260"/>
        <v>1.0072548260596506</v>
      </c>
      <c r="W302" s="42">
        <f t="shared" si="251"/>
        <v>445</v>
      </c>
      <c r="X302" s="80">
        <f t="shared" si="251"/>
        <v>813380.96</v>
      </c>
      <c r="Y302" s="80"/>
      <c r="Z302" s="80">
        <f t="shared" si="251"/>
        <v>696493.19000000006</v>
      </c>
      <c r="AA302" s="213">
        <f t="shared" si="261"/>
        <v>0</v>
      </c>
      <c r="AB302" s="339">
        <f t="shared" si="262"/>
        <v>696493.19000000006</v>
      </c>
      <c r="AC302" s="340">
        <f t="shared" si="263"/>
        <v>0.85629394373824552</v>
      </c>
      <c r="AD302" s="340">
        <f t="shared" si="264"/>
        <v>0.85629394373824552</v>
      </c>
      <c r="AE302" s="42">
        <f t="shared" si="252"/>
        <v>329</v>
      </c>
      <c r="AF302" s="80">
        <f t="shared" si="252"/>
        <v>616766.66</v>
      </c>
      <c r="AG302" s="80"/>
      <c r="AH302" s="80">
        <f t="shared" si="252"/>
        <v>737727.9</v>
      </c>
      <c r="AI302" s="213">
        <f t="shared" si="265"/>
        <v>0</v>
      </c>
      <c r="AJ302" s="339">
        <f t="shared" si="266"/>
        <v>737727.9</v>
      </c>
      <c r="AK302" s="340">
        <f t="shared" si="267"/>
        <v>1.1961215607860516</v>
      </c>
      <c r="AL302" s="340">
        <f t="shared" si="268"/>
        <v>1.1961215607860516</v>
      </c>
      <c r="AN302" s="213"/>
      <c r="AO302" s="348"/>
      <c r="AP302" s="60">
        <f t="shared" si="240"/>
        <v>0</v>
      </c>
      <c r="AQ302" s="213"/>
      <c r="AR302" s="348"/>
      <c r="AS302" s="60">
        <f t="shared" si="269"/>
        <v>0</v>
      </c>
      <c r="AT302" s="213"/>
      <c r="AU302" s="60">
        <f>VLOOKUP($A302,'Cost SettleCY14'!$A$23:$E$253,5,FALSE)</f>
        <v>0</v>
      </c>
      <c r="AV302" s="60">
        <f t="shared" si="270"/>
        <v>0</v>
      </c>
      <c r="AW302" s="213"/>
      <c r="AX302" s="60">
        <f>VLOOKUP($A302,'Cost SettleCY15'!$A$23:$E$253,5,FALSE)</f>
        <v>0</v>
      </c>
      <c r="AY302" s="60">
        <f t="shared" si="271"/>
        <v>0</v>
      </c>
    </row>
    <row r="303" spans="1:51" x14ac:dyDescent="0.25">
      <c r="A303" s="76">
        <v>70950</v>
      </c>
      <c r="B303" s="76" t="s">
        <v>242</v>
      </c>
      <c r="C303" s="76"/>
      <c r="D303" s="76"/>
      <c r="E303" s="77" t="s">
        <v>438</v>
      </c>
      <c r="F303" s="83" t="s">
        <v>55</v>
      </c>
      <c r="G303" s="42">
        <f t="shared" si="249"/>
        <v>3890</v>
      </c>
      <c r="H303" s="80">
        <f t="shared" si="249"/>
        <v>3291330.25</v>
      </c>
      <c r="I303" s="80"/>
      <c r="J303" s="80">
        <f t="shared" si="249"/>
        <v>711611.83000000007</v>
      </c>
      <c r="K303" s="339">
        <f t="shared" si="253"/>
        <v>0</v>
      </c>
      <c r="L303" s="339">
        <f t="shared" si="254"/>
        <v>711611.83000000007</v>
      </c>
      <c r="M303" s="340">
        <f t="shared" si="255"/>
        <v>0.21620796940689865</v>
      </c>
      <c r="N303" s="340">
        <f t="shared" si="256"/>
        <v>0.21620796940689865</v>
      </c>
      <c r="O303" s="42">
        <f t="shared" si="250"/>
        <v>4651</v>
      </c>
      <c r="P303" s="80">
        <f t="shared" si="250"/>
        <v>4781574.2300000004</v>
      </c>
      <c r="Q303" s="80"/>
      <c r="R303" s="80">
        <f t="shared" si="250"/>
        <v>553817.59</v>
      </c>
      <c r="S303" s="213">
        <f t="shared" si="257"/>
        <v>0</v>
      </c>
      <c r="T303" s="339">
        <f t="shared" si="258"/>
        <v>553817.59</v>
      </c>
      <c r="U303" s="340">
        <f t="shared" si="259"/>
        <v>0.11582327563280345</v>
      </c>
      <c r="V303" s="340">
        <f t="shared" si="260"/>
        <v>0.11582327563280345</v>
      </c>
      <c r="W303" s="42">
        <f t="shared" si="251"/>
        <v>4121</v>
      </c>
      <c r="X303" s="80">
        <f t="shared" si="251"/>
        <v>4226926.26</v>
      </c>
      <c r="Y303" s="80"/>
      <c r="Z303" s="80">
        <f t="shared" si="251"/>
        <v>436878.98000000004</v>
      </c>
      <c r="AA303" s="213">
        <f t="shared" si="261"/>
        <v>0</v>
      </c>
      <c r="AB303" s="339">
        <f t="shared" si="262"/>
        <v>436878.98000000004</v>
      </c>
      <c r="AC303" s="340">
        <f t="shared" si="263"/>
        <v>0.10335618677199258</v>
      </c>
      <c r="AD303" s="340">
        <f t="shared" si="264"/>
        <v>0.10335618677199258</v>
      </c>
      <c r="AE303" s="42">
        <f t="shared" si="252"/>
        <v>872</v>
      </c>
      <c r="AF303" s="80">
        <f t="shared" si="252"/>
        <v>1024871.87</v>
      </c>
      <c r="AG303" s="80"/>
      <c r="AH303" s="80">
        <f t="shared" si="252"/>
        <v>327092.98000000004</v>
      </c>
      <c r="AI303" s="213">
        <f t="shared" si="265"/>
        <v>0</v>
      </c>
      <c r="AJ303" s="339">
        <f t="shared" si="266"/>
        <v>327092.98000000004</v>
      </c>
      <c r="AK303" s="340">
        <f t="shared" si="267"/>
        <v>0.3191549983706744</v>
      </c>
      <c r="AL303" s="340">
        <f t="shared" si="268"/>
        <v>0.3191549983706744</v>
      </c>
      <c r="AN303" s="213"/>
      <c r="AO303" s="348"/>
      <c r="AP303" s="60">
        <f t="shared" si="240"/>
        <v>0</v>
      </c>
      <c r="AQ303" s="213"/>
      <c r="AR303" s="348"/>
      <c r="AS303" s="60">
        <f t="shared" si="269"/>
        <v>0</v>
      </c>
      <c r="AT303" s="213"/>
      <c r="AU303" s="60">
        <f>VLOOKUP($A303,'Cost SettleCY14'!$A$23:$E$253,5,FALSE)</f>
        <v>0</v>
      </c>
      <c r="AV303" s="60">
        <f t="shared" si="270"/>
        <v>0</v>
      </c>
      <c r="AW303" s="213"/>
      <c r="AX303" s="60">
        <f>VLOOKUP($A303,'Cost SettleCY15'!$A$23:$E$253,5,FALSE)</f>
        <v>0</v>
      </c>
      <c r="AY303" s="60">
        <f t="shared" si="271"/>
        <v>0</v>
      </c>
    </row>
    <row r="304" spans="1:51" x14ac:dyDescent="0.25">
      <c r="A304" s="76">
        <v>71055</v>
      </c>
      <c r="B304" s="76" t="s">
        <v>243</v>
      </c>
      <c r="C304" s="76"/>
      <c r="D304" s="76"/>
      <c r="E304" s="77" t="s">
        <v>438</v>
      </c>
      <c r="F304" s="83" t="s">
        <v>57</v>
      </c>
      <c r="G304" s="42">
        <f t="shared" si="249"/>
        <v>3</v>
      </c>
      <c r="H304" s="80">
        <f t="shared" si="249"/>
        <v>73504.259999999995</v>
      </c>
      <c r="I304" s="80"/>
      <c r="J304" s="80">
        <f t="shared" si="249"/>
        <v>20913.740000000002</v>
      </c>
      <c r="K304" s="339">
        <f t="shared" si="253"/>
        <v>8431547</v>
      </c>
      <c r="L304" s="339">
        <f t="shared" si="254"/>
        <v>8452460.7400000002</v>
      </c>
      <c r="M304" s="340">
        <f t="shared" si="255"/>
        <v>0.28452418948235114</v>
      </c>
      <c r="N304" s="340">
        <f t="shared" si="256"/>
        <v>114.99280096146809</v>
      </c>
      <c r="O304" s="42">
        <f t="shared" si="250"/>
        <v>6</v>
      </c>
      <c r="P304" s="80">
        <f t="shared" si="250"/>
        <v>86173.68</v>
      </c>
      <c r="Q304" s="80"/>
      <c r="R304" s="80">
        <f t="shared" si="250"/>
        <v>11665.76</v>
      </c>
      <c r="S304" s="213">
        <f t="shared" si="257"/>
        <v>0</v>
      </c>
      <c r="T304" s="339">
        <f t="shared" si="258"/>
        <v>11665.76</v>
      </c>
      <c r="U304" s="340">
        <f t="shared" si="259"/>
        <v>0.13537497760337033</v>
      </c>
      <c r="V304" s="340">
        <f t="shared" si="260"/>
        <v>0.13537497760337033</v>
      </c>
      <c r="W304" s="42">
        <f t="shared" si="251"/>
        <v>0</v>
      </c>
      <c r="X304" s="80">
        <f t="shared" si="251"/>
        <v>0</v>
      </c>
      <c r="Y304" s="80"/>
      <c r="Z304" s="80">
        <f t="shared" si="251"/>
        <v>0</v>
      </c>
      <c r="AA304" s="213">
        <f t="shared" si="261"/>
        <v>25452618</v>
      </c>
      <c r="AB304" s="339">
        <f t="shared" si="262"/>
        <v>25452618</v>
      </c>
      <c r="AC304" s="340" t="str">
        <f t="shared" si="263"/>
        <v/>
      </c>
      <c r="AD304" s="340" t="str">
        <f t="shared" si="264"/>
        <v/>
      </c>
      <c r="AE304" s="42">
        <f t="shared" si="252"/>
        <v>0</v>
      </c>
      <c r="AF304" s="80">
        <f t="shared" si="252"/>
        <v>0</v>
      </c>
      <c r="AG304" s="80"/>
      <c r="AH304" s="80">
        <f t="shared" si="252"/>
        <v>0</v>
      </c>
      <c r="AI304" s="213">
        <f t="shared" si="265"/>
        <v>24873328</v>
      </c>
      <c r="AJ304" s="339">
        <f t="shared" si="266"/>
        <v>24873328</v>
      </c>
      <c r="AK304" s="340" t="str">
        <f t="shared" si="267"/>
        <v/>
      </c>
      <c r="AL304" s="340" t="str">
        <f t="shared" si="268"/>
        <v/>
      </c>
      <c r="AN304" s="213">
        <f>VLOOKUP($A304,SuppCY12!$A$5:$C$48,3,FALSE)</f>
        <v>8431547</v>
      </c>
      <c r="AO304" s="348"/>
      <c r="AP304" s="60">
        <f t="shared" si="240"/>
        <v>8431547</v>
      </c>
      <c r="AQ304" s="213"/>
      <c r="AR304" s="348"/>
      <c r="AS304" s="60">
        <f t="shared" si="269"/>
        <v>0</v>
      </c>
      <c r="AT304" s="213">
        <f>VLOOKUP($A304,SuppCY14!$A$5:$C$105,3,FALSE)</f>
        <v>25452618</v>
      </c>
      <c r="AU304" s="60">
        <f>VLOOKUP($A304,'Cost SettleCY14'!$A$23:$E$253,5,FALSE)</f>
        <v>0</v>
      </c>
      <c r="AV304" s="60">
        <f t="shared" si="270"/>
        <v>25452618</v>
      </c>
      <c r="AW304" s="213">
        <f>VLOOKUP($A304,SuppCY15!$A$5:$C$107,3,FALSE)</f>
        <v>24873328</v>
      </c>
      <c r="AX304" s="60">
        <f>VLOOKUP($A304,'Cost SettleCY15'!$A$23:$E$253,5,FALSE)</f>
        <v>0</v>
      </c>
      <c r="AY304" s="60">
        <f t="shared" si="271"/>
        <v>24873328</v>
      </c>
    </row>
    <row r="305" spans="1:65" x14ac:dyDescent="0.25">
      <c r="A305" s="76">
        <v>71001</v>
      </c>
      <c r="B305" s="76" t="s">
        <v>244</v>
      </c>
      <c r="C305" s="76"/>
      <c r="D305" s="76"/>
      <c r="E305" s="77" t="s">
        <v>438</v>
      </c>
      <c r="F305" s="83" t="s">
        <v>57</v>
      </c>
      <c r="G305" s="42">
        <f t="shared" si="249"/>
        <v>156</v>
      </c>
      <c r="H305" s="80">
        <f t="shared" si="249"/>
        <v>1296343.6100000001</v>
      </c>
      <c r="I305" s="80"/>
      <c r="J305" s="80">
        <f t="shared" si="249"/>
        <v>1401199.81</v>
      </c>
      <c r="K305" s="339">
        <f t="shared" si="253"/>
        <v>23385229</v>
      </c>
      <c r="L305" s="339">
        <f t="shared" si="254"/>
        <v>24786428.809999999</v>
      </c>
      <c r="M305" s="340">
        <f t="shared" si="255"/>
        <v>1.0808861162975145</v>
      </c>
      <c r="N305" s="340">
        <f t="shared" si="256"/>
        <v>19.120261494558527</v>
      </c>
      <c r="O305" s="42">
        <f t="shared" si="250"/>
        <v>135</v>
      </c>
      <c r="P305" s="80">
        <f t="shared" si="250"/>
        <v>1255649.32</v>
      </c>
      <c r="Q305" s="80"/>
      <c r="R305" s="80">
        <f t="shared" si="250"/>
        <v>1228234.1299999999</v>
      </c>
      <c r="S305" s="213">
        <f t="shared" si="257"/>
        <v>0</v>
      </c>
      <c r="T305" s="339">
        <f t="shared" si="258"/>
        <v>1228234.1299999999</v>
      </c>
      <c r="U305" s="340">
        <f t="shared" si="259"/>
        <v>0.97816652343665489</v>
      </c>
      <c r="V305" s="340">
        <f t="shared" si="260"/>
        <v>0.97816652343665489</v>
      </c>
      <c r="W305" s="42">
        <f t="shared" si="251"/>
        <v>89</v>
      </c>
      <c r="X305" s="80">
        <f t="shared" si="251"/>
        <v>371289.19</v>
      </c>
      <c r="Y305" s="80"/>
      <c r="Z305" s="80">
        <f t="shared" si="251"/>
        <v>372963.07</v>
      </c>
      <c r="AA305" s="213">
        <f t="shared" si="261"/>
        <v>27199015</v>
      </c>
      <c r="AB305" s="339">
        <f t="shared" si="262"/>
        <v>27571978.07</v>
      </c>
      <c r="AC305" s="340">
        <f t="shared" si="263"/>
        <v>1.0045082917711663</v>
      </c>
      <c r="AD305" s="340">
        <f t="shared" si="264"/>
        <v>74.260115329509048</v>
      </c>
      <c r="AE305" s="42">
        <f t="shared" si="252"/>
        <v>91</v>
      </c>
      <c r="AF305" s="80">
        <f t="shared" si="252"/>
        <v>456818.36</v>
      </c>
      <c r="AG305" s="80"/>
      <c r="AH305" s="80">
        <f t="shared" si="252"/>
        <v>522400.07</v>
      </c>
      <c r="AI305" s="213">
        <f t="shared" si="265"/>
        <v>29767139</v>
      </c>
      <c r="AJ305" s="339">
        <f t="shared" si="266"/>
        <v>30289539.07</v>
      </c>
      <c r="AK305" s="340">
        <f t="shared" si="267"/>
        <v>1.143561896242524</v>
      </c>
      <c r="AL305" s="340">
        <f t="shared" si="268"/>
        <v>66.305432798278957</v>
      </c>
      <c r="AN305" s="213">
        <f>VLOOKUP($A305,SuppCY12!$A$5:$C$48,3,FALSE)</f>
        <v>23385229</v>
      </c>
      <c r="AO305" s="348"/>
      <c r="AP305" s="60">
        <f t="shared" si="240"/>
        <v>23385229</v>
      </c>
      <c r="AQ305" s="213"/>
      <c r="AR305" s="348"/>
      <c r="AS305" s="60">
        <f t="shared" si="269"/>
        <v>0</v>
      </c>
      <c r="AT305" s="213">
        <f>VLOOKUP($A305,SuppCY14!$A$5:$C$105,3,FALSE)</f>
        <v>27199015</v>
      </c>
      <c r="AU305" s="60">
        <f>VLOOKUP($A305,'Cost SettleCY14'!$A$23:$E$253,5,FALSE)</f>
        <v>0</v>
      </c>
      <c r="AV305" s="60">
        <f t="shared" si="270"/>
        <v>27199015</v>
      </c>
      <c r="AW305" s="213">
        <f>VLOOKUP($A305,SuppCY15!$A$5:$C$107,3,FALSE)</f>
        <v>29767139</v>
      </c>
      <c r="AX305" s="60">
        <f>VLOOKUP($A305,'Cost SettleCY15'!$A$23:$E$253,5,FALSE)</f>
        <v>0</v>
      </c>
      <c r="AY305" s="60">
        <f t="shared" si="271"/>
        <v>29767139</v>
      </c>
    </row>
    <row r="306" spans="1:65" x14ac:dyDescent="0.25">
      <c r="A306" s="216"/>
      <c r="B306" s="216"/>
      <c r="C306" s="216"/>
      <c r="D306" s="216"/>
      <c r="E306" s="367"/>
      <c r="F306" s="269"/>
      <c r="G306" s="217"/>
      <c r="H306" s="218"/>
      <c r="I306" s="218"/>
      <c r="J306" s="218"/>
      <c r="K306" s="218"/>
      <c r="L306" s="218"/>
      <c r="M306" s="218"/>
      <c r="N306" s="218"/>
      <c r="O306" s="217"/>
      <c r="P306" s="218"/>
      <c r="Q306" s="218"/>
      <c r="R306" s="218"/>
      <c r="S306" s="218"/>
      <c r="T306" s="218"/>
      <c r="U306" s="218"/>
      <c r="V306" s="218"/>
      <c r="W306" s="217"/>
      <c r="X306" s="218"/>
      <c r="Y306" s="218"/>
      <c r="Z306" s="218"/>
      <c r="AA306" s="218"/>
      <c r="AB306" s="218"/>
      <c r="AC306" s="218"/>
      <c r="AD306" s="218"/>
      <c r="AE306" s="217"/>
      <c r="AF306" s="218"/>
      <c r="AG306" s="218"/>
      <c r="AH306" s="218"/>
      <c r="AI306" s="218"/>
      <c r="AJ306" s="218"/>
      <c r="AK306" s="218"/>
      <c r="AL306" s="218"/>
      <c r="AN306" s="198"/>
      <c r="AO306" s="351"/>
      <c r="AP306" s="214"/>
      <c r="AQ306" s="198"/>
      <c r="AR306" s="351"/>
      <c r="AS306" s="214"/>
      <c r="AT306" s="198"/>
      <c r="AU306" s="214"/>
      <c r="AV306" s="214"/>
      <c r="AW306" s="198"/>
      <c r="AX306" s="214"/>
      <c r="AY306" s="214"/>
    </row>
    <row r="307" spans="1:65" x14ac:dyDescent="0.25">
      <c r="AN307" s="198"/>
      <c r="AO307" s="351"/>
      <c r="AP307" s="214"/>
      <c r="AQ307" s="198"/>
      <c r="AR307" s="351"/>
      <c r="AS307" s="214"/>
      <c r="AT307" s="198"/>
      <c r="AU307" s="214"/>
      <c r="AV307" s="214"/>
      <c r="AW307" s="198"/>
      <c r="AX307" s="214"/>
      <c r="AY307" s="214"/>
    </row>
    <row r="308" spans="1:65" x14ac:dyDescent="0.25">
      <c r="A308" s="270">
        <v>72002</v>
      </c>
      <c r="B308" s="76" t="s">
        <v>60</v>
      </c>
      <c r="C308" s="76"/>
      <c r="D308" s="76"/>
      <c r="E308" s="77" t="s">
        <v>432</v>
      </c>
      <c r="F308" s="83" t="s">
        <v>36</v>
      </c>
      <c r="G308" s="100">
        <v>3597</v>
      </c>
      <c r="H308" s="101">
        <v>30626146.949999999</v>
      </c>
      <c r="I308" s="101"/>
      <c r="J308" s="101">
        <v>20067019.82</v>
      </c>
      <c r="K308" s="101"/>
      <c r="L308" s="101"/>
      <c r="M308" s="101"/>
      <c r="N308" s="101"/>
      <c r="O308" s="100">
        <v>3228</v>
      </c>
      <c r="P308" s="101">
        <v>31972373.649999999</v>
      </c>
      <c r="Q308" s="101"/>
      <c r="R308" s="101">
        <v>19505308.449999999</v>
      </c>
      <c r="S308" s="101"/>
      <c r="T308" s="101"/>
      <c r="U308" s="101"/>
      <c r="V308" s="101"/>
      <c r="W308" s="100">
        <v>2407</v>
      </c>
      <c r="X308" s="101">
        <v>26574323.440000001</v>
      </c>
      <c r="Y308" s="101"/>
      <c r="Z308" s="101">
        <v>14617163.449999999</v>
      </c>
      <c r="AA308" s="101"/>
      <c r="AB308" s="101"/>
      <c r="AC308" s="101"/>
      <c r="AD308" s="101"/>
      <c r="AE308" s="100">
        <v>1648</v>
      </c>
      <c r="AF308" s="101">
        <v>19639398.010000002</v>
      </c>
      <c r="AG308" s="101"/>
      <c r="AH308" s="101">
        <v>9973737.4800000004</v>
      </c>
      <c r="AI308" s="101"/>
      <c r="AJ308" s="101"/>
      <c r="AK308" s="101"/>
      <c r="AL308" s="101"/>
      <c r="AN308" s="198"/>
      <c r="AO308" s="351"/>
      <c r="AP308" s="214"/>
      <c r="AQ308" s="198"/>
      <c r="AR308" s="351"/>
      <c r="AS308" s="214"/>
      <c r="AT308" s="198"/>
      <c r="AU308" s="214"/>
      <c r="AV308" s="214"/>
      <c r="AW308" s="198"/>
      <c r="AX308" s="214"/>
      <c r="AY308" s="214"/>
    </row>
    <row r="309" spans="1:65" x14ac:dyDescent="0.25">
      <c r="A309" s="270">
        <v>72002</v>
      </c>
      <c r="B309" s="76" t="s">
        <v>60</v>
      </c>
      <c r="C309" s="76"/>
      <c r="D309" s="76"/>
      <c r="E309" s="77" t="s">
        <v>433</v>
      </c>
      <c r="F309" s="83" t="s">
        <v>36</v>
      </c>
      <c r="G309" s="79">
        <v>157434</v>
      </c>
      <c r="H309" s="80">
        <v>10694693.880000001</v>
      </c>
      <c r="I309" s="80"/>
      <c r="J309" s="80">
        <v>5033796.24</v>
      </c>
      <c r="K309" s="80"/>
      <c r="L309" s="80"/>
      <c r="M309" s="80"/>
      <c r="N309" s="80"/>
      <c r="O309" s="79">
        <v>160286</v>
      </c>
      <c r="P309" s="80">
        <v>12245509.869999999</v>
      </c>
      <c r="Q309" s="80"/>
      <c r="R309" s="80">
        <v>4861795.08</v>
      </c>
      <c r="S309" s="80"/>
      <c r="T309" s="80"/>
      <c r="U309" s="80"/>
      <c r="V309" s="80"/>
      <c r="W309" s="79">
        <v>148918</v>
      </c>
      <c r="X309" s="80">
        <v>13579179.859999999</v>
      </c>
      <c r="Y309" s="80"/>
      <c r="Z309" s="80">
        <v>4628247.5</v>
      </c>
      <c r="AA309" s="80"/>
      <c r="AB309" s="80"/>
      <c r="AC309" s="80"/>
      <c r="AD309" s="80"/>
      <c r="AE309" s="79">
        <v>114193</v>
      </c>
      <c r="AF309" s="80">
        <v>10383000.85</v>
      </c>
      <c r="AG309" s="80"/>
      <c r="AH309" s="80">
        <v>4144400.35</v>
      </c>
      <c r="AI309" s="80"/>
      <c r="AJ309" s="80"/>
      <c r="AK309" s="80"/>
      <c r="AL309" s="80"/>
      <c r="AN309" s="198"/>
      <c r="AO309" s="351"/>
      <c r="AP309" s="214"/>
      <c r="AQ309" s="198"/>
      <c r="AR309" s="351"/>
      <c r="AS309" s="214"/>
      <c r="AT309" s="198"/>
      <c r="AU309" s="214"/>
      <c r="AV309" s="214"/>
      <c r="AW309" s="198"/>
      <c r="AX309" s="214"/>
      <c r="AY309" s="214"/>
    </row>
    <row r="310" spans="1:65" x14ac:dyDescent="0.25">
      <c r="A310" s="417">
        <v>72002</v>
      </c>
      <c r="B310" s="396" t="s">
        <v>60</v>
      </c>
      <c r="C310" s="396"/>
      <c r="D310" s="396"/>
      <c r="E310" s="390" t="s">
        <v>448</v>
      </c>
      <c r="F310" s="390" t="s">
        <v>36</v>
      </c>
      <c r="G310" s="405"/>
      <c r="H310" s="410"/>
      <c r="I310" s="410"/>
      <c r="J310" s="413"/>
      <c r="K310" s="413"/>
      <c r="L310" s="413"/>
      <c r="M310" s="413"/>
      <c r="N310" s="413"/>
      <c r="O310" s="405"/>
      <c r="P310" s="410"/>
      <c r="Q310" s="410"/>
      <c r="R310" s="413"/>
      <c r="S310" s="413"/>
      <c r="T310" s="413"/>
      <c r="U310" s="413"/>
      <c r="V310" s="413"/>
      <c r="W310" s="415">
        <v>766</v>
      </c>
      <c r="X310" s="413">
        <v>7155390.3099999996</v>
      </c>
      <c r="Y310" s="410"/>
      <c r="Z310" s="413">
        <v>44662.52</v>
      </c>
      <c r="AA310" s="413"/>
      <c r="AB310" s="413"/>
      <c r="AC310" s="413"/>
      <c r="AD310" s="413"/>
      <c r="AE310" s="415">
        <v>396</v>
      </c>
      <c r="AF310" s="413">
        <v>3724569.54</v>
      </c>
      <c r="AG310" s="410"/>
      <c r="AH310" s="413">
        <v>24838.84</v>
      </c>
      <c r="AI310" s="413"/>
      <c r="AJ310" s="413"/>
      <c r="AK310" s="413"/>
      <c r="AL310" s="413"/>
      <c r="AM310" s="219"/>
      <c r="AN310" s="219"/>
      <c r="AO310" s="352"/>
      <c r="AP310" s="219"/>
      <c r="AQ310" s="219"/>
      <c r="AR310" s="352"/>
      <c r="AS310" s="219"/>
      <c r="AT310" s="219"/>
      <c r="AU310" s="219"/>
      <c r="AV310" s="219"/>
      <c r="AW310" s="219"/>
      <c r="AX310" s="219"/>
      <c r="AY310" s="219"/>
      <c r="AZ310" s="219"/>
      <c r="BA310" s="219"/>
      <c r="BB310" s="21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</row>
    <row r="311" spans="1:65" x14ac:dyDescent="0.25">
      <c r="A311" s="419">
        <v>72002</v>
      </c>
      <c r="B311" s="397" t="s">
        <v>60</v>
      </c>
      <c r="C311" s="397"/>
      <c r="D311" s="397"/>
      <c r="E311" s="392" t="s">
        <v>458</v>
      </c>
      <c r="F311" s="392" t="s">
        <v>36</v>
      </c>
      <c r="G311" s="406"/>
      <c r="H311" s="411"/>
      <c r="I311" s="411"/>
      <c r="J311" s="411"/>
      <c r="K311" s="411"/>
      <c r="L311" s="411"/>
      <c r="M311" s="411"/>
      <c r="N311" s="411"/>
      <c r="O311" s="406"/>
      <c r="P311" s="411"/>
      <c r="Q311" s="411"/>
      <c r="R311" s="411"/>
      <c r="S311" s="411"/>
      <c r="T311" s="411"/>
      <c r="U311" s="411"/>
      <c r="V311" s="411"/>
      <c r="W311" s="406">
        <v>24296</v>
      </c>
      <c r="X311" s="411">
        <v>9801344.1999999993</v>
      </c>
      <c r="Y311" s="411"/>
      <c r="Z311" s="411">
        <v>1005236.25</v>
      </c>
      <c r="AA311" s="411"/>
      <c r="AB311" s="411"/>
      <c r="AC311" s="411"/>
      <c r="AD311" s="411"/>
      <c r="AE311" s="406">
        <v>11406</v>
      </c>
      <c r="AF311" s="411">
        <v>4554358.24</v>
      </c>
      <c r="AG311" s="411"/>
      <c r="AH311" s="411">
        <v>509729.32</v>
      </c>
      <c r="AI311" s="411"/>
      <c r="AJ311" s="411"/>
      <c r="AK311" s="411"/>
      <c r="AL311" s="411"/>
      <c r="AM311" s="276"/>
      <c r="AN311" s="276"/>
      <c r="AO311" s="353"/>
      <c r="AP311" s="276"/>
      <c r="AQ311" s="276"/>
      <c r="AR311" s="353"/>
      <c r="AS311" s="276"/>
      <c r="AT311" s="276"/>
      <c r="AU311" s="276"/>
      <c r="AV311" s="276"/>
      <c r="AW311" s="276"/>
      <c r="AX311" s="276"/>
      <c r="AY311" s="276"/>
      <c r="AZ311" s="276"/>
      <c r="BA311" s="276"/>
      <c r="BB311" s="276"/>
      <c r="BC311" s="276"/>
      <c r="BD311" s="276"/>
      <c r="BE311" s="276"/>
      <c r="BF311" s="276"/>
      <c r="BG311" s="276"/>
      <c r="BH311" s="276"/>
      <c r="BI311" s="276"/>
      <c r="BJ311" s="276"/>
      <c r="BK311" s="276"/>
      <c r="BL311" s="276"/>
      <c r="BM311" s="276"/>
    </row>
    <row r="312" spans="1:65" x14ac:dyDescent="0.25">
      <c r="A312" s="270">
        <v>73448</v>
      </c>
      <c r="B312" s="76" t="s">
        <v>187</v>
      </c>
      <c r="C312" s="76"/>
      <c r="D312" s="76"/>
      <c r="E312" s="77" t="s">
        <v>432</v>
      </c>
      <c r="F312" s="83" t="s">
        <v>36</v>
      </c>
      <c r="G312" s="79">
        <v>3384</v>
      </c>
      <c r="H312" s="80">
        <v>51709289.270000003</v>
      </c>
      <c r="I312" s="80"/>
      <c r="J312" s="80">
        <v>46713551.729999997</v>
      </c>
      <c r="K312" s="80"/>
      <c r="L312" s="80"/>
      <c r="M312" s="80"/>
      <c r="N312" s="80"/>
      <c r="O312" s="79">
        <v>3620</v>
      </c>
      <c r="P312" s="80">
        <v>76190526.439999998</v>
      </c>
      <c r="Q312" s="80"/>
      <c r="R312" s="80">
        <v>59365403.799999997</v>
      </c>
      <c r="S312" s="80"/>
      <c r="T312" s="80"/>
      <c r="U312" s="80"/>
      <c r="V312" s="80"/>
      <c r="W312" s="79">
        <v>3807</v>
      </c>
      <c r="X312" s="80">
        <v>79117493.469999999</v>
      </c>
      <c r="Y312" s="80"/>
      <c r="Z312" s="80">
        <v>64264539.539999999</v>
      </c>
      <c r="AA312" s="80"/>
      <c r="AB312" s="80"/>
      <c r="AC312" s="80"/>
      <c r="AD312" s="80"/>
      <c r="AE312" s="79">
        <v>3624</v>
      </c>
      <c r="AF312" s="80">
        <v>79381274.870000005</v>
      </c>
      <c r="AG312" s="80"/>
      <c r="AH312" s="80">
        <v>65421348.93</v>
      </c>
      <c r="AI312" s="80"/>
      <c r="AJ312" s="80"/>
      <c r="AK312" s="80"/>
      <c r="AL312" s="80"/>
      <c r="AN312" s="198"/>
      <c r="AO312" s="351"/>
      <c r="AP312" s="214"/>
      <c r="AQ312" s="198"/>
      <c r="AR312" s="351"/>
      <c r="AS312" s="214"/>
      <c r="AT312" s="198"/>
      <c r="AU312" s="214"/>
      <c r="AV312" s="214"/>
      <c r="AW312" s="198"/>
      <c r="AX312" s="214"/>
      <c r="AY312" s="214"/>
    </row>
    <row r="313" spans="1:65" x14ac:dyDescent="0.25">
      <c r="A313" s="270">
        <v>73448</v>
      </c>
      <c r="B313" s="76" t="s">
        <v>187</v>
      </c>
      <c r="C313" s="76"/>
      <c r="D313" s="76"/>
      <c r="E313" s="77" t="s">
        <v>433</v>
      </c>
      <c r="F313" s="268" t="s">
        <v>36</v>
      </c>
      <c r="G313" s="79">
        <v>322154</v>
      </c>
      <c r="H313" s="80">
        <v>19228154.969999999</v>
      </c>
      <c r="I313" s="80"/>
      <c r="J313" s="80">
        <v>21720743.34</v>
      </c>
      <c r="K313" s="80"/>
      <c r="L313" s="80"/>
      <c r="M313" s="80"/>
      <c r="N313" s="80"/>
      <c r="O313" s="79">
        <v>388294</v>
      </c>
      <c r="P313" s="80">
        <v>28331872.18</v>
      </c>
      <c r="Q313" s="80"/>
      <c r="R313" s="80">
        <v>21579976.550000001</v>
      </c>
      <c r="S313" s="80"/>
      <c r="T313" s="80"/>
      <c r="U313" s="80"/>
      <c r="V313" s="80"/>
      <c r="W313" s="79">
        <v>401849</v>
      </c>
      <c r="X313" s="80">
        <v>25948231.920000002</v>
      </c>
      <c r="Y313" s="80"/>
      <c r="Z313" s="80">
        <v>22049353.34</v>
      </c>
      <c r="AA313" s="80"/>
      <c r="AB313" s="80"/>
      <c r="AC313" s="80"/>
      <c r="AD313" s="80"/>
      <c r="AE313" s="79">
        <v>412349</v>
      </c>
      <c r="AF313" s="80">
        <v>31466315.760000002</v>
      </c>
      <c r="AG313" s="80"/>
      <c r="AH313" s="80">
        <v>25243541.719999999</v>
      </c>
      <c r="AI313" s="80"/>
      <c r="AJ313" s="80"/>
      <c r="AK313" s="80"/>
      <c r="AL313" s="80"/>
    </row>
    <row r="314" spans="1:65" x14ac:dyDescent="0.25">
      <c r="A314" s="270">
        <v>73518</v>
      </c>
      <c r="B314" s="76" t="s">
        <v>61</v>
      </c>
      <c r="C314" s="76"/>
      <c r="D314" s="76"/>
      <c r="E314" s="77" t="s">
        <v>432</v>
      </c>
      <c r="F314" s="268" t="s">
        <v>36</v>
      </c>
      <c r="G314" s="79">
        <v>1671</v>
      </c>
      <c r="H314" s="80">
        <v>10618249.91</v>
      </c>
      <c r="I314" s="80"/>
      <c r="J314" s="80">
        <v>6060772.8700000001</v>
      </c>
      <c r="K314" s="80"/>
      <c r="L314" s="80"/>
      <c r="M314" s="80"/>
      <c r="N314" s="80"/>
      <c r="O314" s="79">
        <v>1707</v>
      </c>
      <c r="P314" s="80">
        <v>13270284.16</v>
      </c>
      <c r="Q314" s="80"/>
      <c r="R314" s="80">
        <v>6862189.1799999997</v>
      </c>
      <c r="S314" s="80"/>
      <c r="T314" s="80"/>
      <c r="U314" s="80"/>
      <c r="V314" s="80"/>
      <c r="W314" s="79">
        <v>1393</v>
      </c>
      <c r="X314" s="80">
        <v>9448509.3300000001</v>
      </c>
      <c r="Y314" s="80"/>
      <c r="Z314" s="80">
        <v>4782424.6100000003</v>
      </c>
      <c r="AA314" s="80"/>
      <c r="AB314" s="80"/>
      <c r="AC314" s="80"/>
      <c r="AD314" s="80"/>
      <c r="AE314" s="79">
        <v>710</v>
      </c>
      <c r="AF314" s="80">
        <v>5597139.7699999996</v>
      </c>
      <c r="AG314" s="80"/>
      <c r="AH314" s="80">
        <v>3413425.04</v>
      </c>
      <c r="AI314" s="80"/>
      <c r="AJ314" s="80"/>
      <c r="AK314" s="80"/>
      <c r="AL314" s="80"/>
      <c r="AN314" s="198"/>
      <c r="AO314" s="351"/>
      <c r="AP314" s="214"/>
      <c r="AQ314" s="198"/>
      <c r="AR314" s="351"/>
      <c r="AS314" s="214"/>
      <c r="AT314" s="198"/>
      <c r="AU314" s="214"/>
      <c r="AV314" s="214"/>
      <c r="AW314" s="198"/>
      <c r="AX314" s="214"/>
      <c r="AY314" s="214"/>
    </row>
    <row r="315" spans="1:65" x14ac:dyDescent="0.25">
      <c r="A315" s="270">
        <v>73518</v>
      </c>
      <c r="B315" s="76" t="s">
        <v>61</v>
      </c>
      <c r="C315" s="76"/>
      <c r="D315" s="76"/>
      <c r="E315" s="77" t="s">
        <v>433</v>
      </c>
      <c r="F315" s="268" t="s">
        <v>36</v>
      </c>
      <c r="G315" s="79">
        <v>46168</v>
      </c>
      <c r="H315" s="80">
        <v>3419701.43</v>
      </c>
      <c r="I315" s="80"/>
      <c r="J315" s="80">
        <v>1930846.46</v>
      </c>
      <c r="K315" s="80"/>
      <c r="L315" s="80"/>
      <c r="M315" s="80"/>
      <c r="N315" s="80"/>
      <c r="O315" s="79">
        <v>50638</v>
      </c>
      <c r="P315" s="80">
        <v>4053786.09</v>
      </c>
      <c r="Q315" s="80"/>
      <c r="R315" s="80">
        <v>2016090.84</v>
      </c>
      <c r="S315" s="80"/>
      <c r="T315" s="80"/>
      <c r="U315" s="80"/>
      <c r="V315" s="80"/>
      <c r="W315" s="79">
        <v>49714</v>
      </c>
      <c r="X315" s="80">
        <v>4398444.62</v>
      </c>
      <c r="Y315" s="80"/>
      <c r="Z315" s="80">
        <v>2051284.96</v>
      </c>
      <c r="AA315" s="80"/>
      <c r="AB315" s="80"/>
      <c r="AC315" s="80"/>
      <c r="AD315" s="80"/>
      <c r="AE315" s="79">
        <v>36857</v>
      </c>
      <c r="AF315" s="80">
        <v>2853990.37</v>
      </c>
      <c r="AG315" s="80"/>
      <c r="AH315" s="80">
        <v>1509141.27</v>
      </c>
      <c r="AI315" s="80"/>
      <c r="AJ315" s="80"/>
      <c r="AK315" s="80"/>
      <c r="AL315" s="80"/>
      <c r="AN315" s="198"/>
      <c r="AO315" s="351"/>
      <c r="AP315" s="214"/>
      <c r="AQ315" s="198"/>
      <c r="AR315" s="351"/>
      <c r="AS315" s="214"/>
      <c r="AT315" s="198"/>
      <c r="AU315" s="214"/>
      <c r="AV315" s="214"/>
      <c r="AW315" s="198"/>
      <c r="AX315" s="214"/>
      <c r="AY315" s="214"/>
    </row>
    <row r="316" spans="1:65" x14ac:dyDescent="0.25">
      <c r="A316" s="270">
        <v>73009</v>
      </c>
      <c r="B316" s="76" t="s">
        <v>62</v>
      </c>
      <c r="C316" s="76"/>
      <c r="D316" s="76"/>
      <c r="E316" s="77" t="s">
        <v>432</v>
      </c>
      <c r="F316" s="268" t="s">
        <v>36</v>
      </c>
      <c r="G316" s="79">
        <v>2852</v>
      </c>
      <c r="H316" s="80">
        <v>20351303.530000001</v>
      </c>
      <c r="I316" s="80"/>
      <c r="J316" s="80">
        <v>10605264.859999999</v>
      </c>
      <c r="K316" s="80"/>
      <c r="L316" s="80"/>
      <c r="M316" s="80"/>
      <c r="N316" s="80"/>
      <c r="O316" s="79">
        <v>3209</v>
      </c>
      <c r="P316" s="80">
        <v>27819635.359999999</v>
      </c>
      <c r="Q316" s="80"/>
      <c r="R316" s="80">
        <v>14656320.460000001</v>
      </c>
      <c r="S316" s="80"/>
      <c r="T316" s="80"/>
      <c r="U316" s="80"/>
      <c r="V316" s="80"/>
      <c r="W316" s="79">
        <v>3615</v>
      </c>
      <c r="X316" s="80">
        <v>27582263.960000001</v>
      </c>
      <c r="Y316" s="80"/>
      <c r="Z316" s="80">
        <v>17392667.289999999</v>
      </c>
      <c r="AA316" s="80"/>
      <c r="AB316" s="80"/>
      <c r="AC316" s="80"/>
      <c r="AD316" s="80"/>
      <c r="AE316" s="79">
        <v>3117</v>
      </c>
      <c r="AF316" s="80">
        <v>24236189.989999998</v>
      </c>
      <c r="AG316" s="80"/>
      <c r="AH316" s="80">
        <v>15543026.439999999</v>
      </c>
      <c r="AI316" s="80"/>
      <c r="AJ316" s="80"/>
      <c r="AK316" s="80"/>
      <c r="AL316" s="80"/>
      <c r="AN316" s="198"/>
      <c r="AO316" s="351"/>
      <c r="AP316" s="214"/>
      <c r="AQ316" s="198"/>
      <c r="AR316" s="351"/>
      <c r="AS316" s="214"/>
      <c r="AT316" s="198"/>
      <c r="AU316" s="214"/>
      <c r="AV316" s="214"/>
      <c r="AW316" s="198"/>
      <c r="AX316" s="214"/>
      <c r="AY316" s="214"/>
    </row>
    <row r="317" spans="1:65" x14ac:dyDescent="0.25">
      <c r="A317" s="270">
        <v>73009</v>
      </c>
      <c r="B317" s="76" t="s">
        <v>62</v>
      </c>
      <c r="C317" s="76"/>
      <c r="D317" s="76"/>
      <c r="E317" s="77" t="s">
        <v>433</v>
      </c>
      <c r="F317" s="268" t="s">
        <v>36</v>
      </c>
      <c r="G317" s="79">
        <v>71908</v>
      </c>
      <c r="H317" s="80">
        <v>4236241.6500000004</v>
      </c>
      <c r="I317" s="80"/>
      <c r="J317" s="80">
        <v>2212271.58</v>
      </c>
      <c r="K317" s="80"/>
      <c r="L317" s="80"/>
      <c r="M317" s="80"/>
      <c r="N317" s="80"/>
      <c r="O317" s="79">
        <v>94003</v>
      </c>
      <c r="P317" s="80">
        <v>5696832.5599999996</v>
      </c>
      <c r="Q317" s="80"/>
      <c r="R317" s="80">
        <v>2767017.72</v>
      </c>
      <c r="S317" s="80"/>
      <c r="T317" s="80"/>
      <c r="U317" s="80"/>
      <c r="V317" s="80"/>
      <c r="W317" s="79">
        <v>102581</v>
      </c>
      <c r="X317" s="80">
        <v>5863668.2800000003</v>
      </c>
      <c r="Y317" s="80"/>
      <c r="Z317" s="80">
        <v>2755431.02</v>
      </c>
      <c r="AA317" s="80"/>
      <c r="AB317" s="80"/>
      <c r="AC317" s="80"/>
      <c r="AD317" s="80"/>
      <c r="AE317" s="79">
        <v>121989</v>
      </c>
      <c r="AF317" s="80">
        <v>7430759.7400000002</v>
      </c>
      <c r="AG317" s="80"/>
      <c r="AH317" s="80">
        <v>3690490.92</v>
      </c>
      <c r="AI317" s="80"/>
      <c r="AJ317" s="80"/>
      <c r="AK317" s="80"/>
      <c r="AL317" s="80"/>
      <c r="AN317" s="198"/>
      <c r="AO317" s="351"/>
      <c r="AP317" s="214"/>
      <c r="AQ317" s="198"/>
      <c r="AR317" s="351"/>
      <c r="AS317" s="214"/>
      <c r="AT317" s="198"/>
      <c r="AU317" s="214"/>
      <c r="AV317" s="214"/>
      <c r="AW317" s="198"/>
      <c r="AX317" s="214"/>
      <c r="AY317" s="214"/>
    </row>
    <row r="318" spans="1:65" x14ac:dyDescent="0.25">
      <c r="A318" s="417">
        <v>73009</v>
      </c>
      <c r="B318" s="396" t="s">
        <v>62</v>
      </c>
      <c r="C318" s="396"/>
      <c r="D318" s="396"/>
      <c r="E318" s="390" t="s">
        <v>448</v>
      </c>
      <c r="F318" s="399" t="s">
        <v>36</v>
      </c>
      <c r="G318" s="405"/>
      <c r="H318" s="410"/>
      <c r="I318" s="410"/>
      <c r="J318" s="413"/>
      <c r="K318" s="413"/>
      <c r="L318" s="413"/>
      <c r="M318" s="413"/>
      <c r="N318" s="413"/>
      <c r="O318" s="405">
        <v>393</v>
      </c>
      <c r="P318" s="410">
        <v>2987366.25</v>
      </c>
      <c r="Q318" s="410"/>
      <c r="R318" s="413">
        <v>800294.82</v>
      </c>
      <c r="S318" s="413"/>
      <c r="T318" s="413"/>
      <c r="U318" s="413"/>
      <c r="V318" s="413"/>
      <c r="W318" s="415">
        <v>826</v>
      </c>
      <c r="X318" s="413">
        <v>5258129.1100000003</v>
      </c>
      <c r="Y318" s="410"/>
      <c r="Z318" s="413">
        <v>1130661.1599999999</v>
      </c>
      <c r="AA318" s="413"/>
      <c r="AB318" s="413"/>
      <c r="AC318" s="413"/>
      <c r="AD318" s="413"/>
      <c r="AE318" s="415">
        <v>855</v>
      </c>
      <c r="AF318" s="413">
        <v>6397631.1799999997</v>
      </c>
      <c r="AG318" s="410"/>
      <c r="AH318" s="413">
        <v>1678960.46</v>
      </c>
      <c r="AI318" s="413"/>
      <c r="AJ318" s="413"/>
      <c r="AK318" s="413"/>
      <c r="AL318" s="413"/>
      <c r="AM318" s="219"/>
      <c r="AN318" s="219"/>
      <c r="AO318" s="352"/>
      <c r="AP318" s="219"/>
      <c r="AQ318" s="219"/>
      <c r="AR318" s="352"/>
      <c r="AS318" s="219"/>
      <c r="AT318" s="219"/>
      <c r="AU318" s="219"/>
      <c r="AV318" s="219"/>
      <c r="AW318" s="219"/>
      <c r="AX318" s="219"/>
      <c r="AY318" s="219"/>
      <c r="AZ318" s="219"/>
      <c r="BA318" s="219"/>
      <c r="BB318" s="219"/>
      <c r="BC318" s="219"/>
      <c r="BD318" s="219"/>
      <c r="BE318" s="219"/>
      <c r="BF318" s="219"/>
      <c r="BG318" s="219"/>
      <c r="BH318" s="219"/>
      <c r="BI318" s="219"/>
      <c r="BJ318" s="219"/>
      <c r="BK318" s="219"/>
      <c r="BL318" s="219"/>
      <c r="BM318" s="219"/>
    </row>
    <row r="319" spans="1:65" x14ac:dyDescent="0.25">
      <c r="A319" s="419">
        <v>73009</v>
      </c>
      <c r="B319" s="397" t="s">
        <v>62</v>
      </c>
      <c r="C319" s="397"/>
      <c r="D319" s="397"/>
      <c r="E319" s="392" t="s">
        <v>458</v>
      </c>
      <c r="F319" s="401" t="s">
        <v>36</v>
      </c>
      <c r="G319" s="406"/>
      <c r="H319" s="411"/>
      <c r="I319" s="411"/>
      <c r="J319" s="411"/>
      <c r="K319" s="411"/>
      <c r="L319" s="411"/>
      <c r="M319" s="411"/>
      <c r="N319" s="411"/>
      <c r="O319" s="406">
        <v>7950</v>
      </c>
      <c r="P319" s="411">
        <v>2252728.2599999998</v>
      </c>
      <c r="Q319" s="411"/>
      <c r="R319" s="411">
        <v>951541.28</v>
      </c>
      <c r="S319" s="411"/>
      <c r="T319" s="411"/>
      <c r="U319" s="411"/>
      <c r="V319" s="411"/>
      <c r="W319" s="406">
        <v>14664</v>
      </c>
      <c r="X319" s="411">
        <v>4136386.94</v>
      </c>
      <c r="Y319" s="411"/>
      <c r="Z319" s="411">
        <v>1493755.83</v>
      </c>
      <c r="AA319" s="411"/>
      <c r="AB319" s="411"/>
      <c r="AC319" s="411"/>
      <c r="AD319" s="411"/>
      <c r="AE319" s="406">
        <v>14974</v>
      </c>
      <c r="AF319" s="411">
        <v>4638459.04</v>
      </c>
      <c r="AG319" s="411"/>
      <c r="AH319" s="411">
        <v>1239972.19</v>
      </c>
      <c r="AI319" s="411"/>
      <c r="AJ319" s="411"/>
      <c r="AK319" s="411"/>
      <c r="AL319" s="411"/>
      <c r="AM319" s="276"/>
      <c r="AN319" s="276"/>
      <c r="AO319" s="353"/>
      <c r="AP319" s="276"/>
      <c r="AQ319" s="276"/>
      <c r="AR319" s="353"/>
      <c r="AS319" s="276"/>
      <c r="AT319" s="276"/>
      <c r="AU319" s="276"/>
      <c r="AV319" s="276"/>
      <c r="AW319" s="276"/>
      <c r="AX319" s="276"/>
      <c r="AY319" s="276"/>
      <c r="AZ319" s="276"/>
      <c r="BA319" s="276"/>
      <c r="BB319" s="276"/>
      <c r="BC319" s="276"/>
      <c r="BD319" s="276"/>
      <c r="BE319" s="276"/>
      <c r="BF319" s="276"/>
      <c r="BG319" s="276"/>
      <c r="BH319" s="276"/>
      <c r="BI319" s="276"/>
      <c r="BJ319" s="276"/>
      <c r="BK319" s="276"/>
      <c r="BL319" s="276"/>
      <c r="BM319" s="276"/>
    </row>
    <row r="320" spans="1:65" x14ac:dyDescent="0.25">
      <c r="A320" s="270">
        <v>72046</v>
      </c>
      <c r="B320" s="76" t="s">
        <v>63</v>
      </c>
      <c r="C320" s="76"/>
      <c r="D320" s="76"/>
      <c r="E320" s="77" t="s">
        <v>432</v>
      </c>
      <c r="F320" s="268" t="s">
        <v>36</v>
      </c>
      <c r="G320" s="79">
        <v>3941</v>
      </c>
      <c r="H320" s="80">
        <v>22017140.489999998</v>
      </c>
      <c r="I320" s="80"/>
      <c r="J320" s="80">
        <v>13306647.130000001</v>
      </c>
      <c r="K320" s="80"/>
      <c r="L320" s="80"/>
      <c r="M320" s="80"/>
      <c r="N320" s="80"/>
      <c r="O320" s="79">
        <v>4179</v>
      </c>
      <c r="P320" s="80">
        <v>25140520.98</v>
      </c>
      <c r="Q320" s="80"/>
      <c r="R320" s="80">
        <v>14771097.18</v>
      </c>
      <c r="S320" s="80"/>
      <c r="T320" s="80"/>
      <c r="U320" s="80"/>
      <c r="V320" s="80"/>
      <c r="W320" s="79">
        <v>4098</v>
      </c>
      <c r="X320" s="80">
        <v>28389435.16</v>
      </c>
      <c r="Y320" s="80"/>
      <c r="Z320" s="80">
        <v>15462775.16</v>
      </c>
      <c r="AA320" s="80"/>
      <c r="AB320" s="80"/>
      <c r="AC320" s="80"/>
      <c r="AD320" s="80"/>
      <c r="AE320" s="79">
        <v>3130</v>
      </c>
      <c r="AF320" s="80">
        <v>24888596.879999999</v>
      </c>
      <c r="AG320" s="80"/>
      <c r="AH320" s="80">
        <v>13367424.02</v>
      </c>
      <c r="AI320" s="80"/>
      <c r="AJ320" s="80"/>
      <c r="AK320" s="80"/>
      <c r="AL320" s="80"/>
      <c r="AN320" s="198"/>
      <c r="AO320" s="351"/>
      <c r="AP320" s="214"/>
      <c r="AQ320" s="198"/>
      <c r="AR320" s="351"/>
      <c r="AS320" s="214"/>
      <c r="AT320" s="198"/>
      <c r="AU320" s="214"/>
      <c r="AV320" s="214"/>
      <c r="AW320" s="198"/>
      <c r="AX320" s="214"/>
      <c r="AY320" s="214"/>
    </row>
    <row r="321" spans="1:65" x14ac:dyDescent="0.25">
      <c r="A321" s="270">
        <v>72046</v>
      </c>
      <c r="B321" s="76" t="s">
        <v>63</v>
      </c>
      <c r="C321" s="76"/>
      <c r="D321" s="76"/>
      <c r="E321" s="77" t="s">
        <v>433</v>
      </c>
      <c r="F321" s="268" t="s">
        <v>36</v>
      </c>
      <c r="G321" s="79">
        <v>78817</v>
      </c>
      <c r="H321" s="80">
        <v>4632333.47</v>
      </c>
      <c r="I321" s="80"/>
      <c r="J321" s="80">
        <v>2591857.9</v>
      </c>
      <c r="K321" s="80"/>
      <c r="L321" s="80"/>
      <c r="M321" s="80"/>
      <c r="N321" s="80"/>
      <c r="O321" s="79">
        <v>113993</v>
      </c>
      <c r="P321" s="80">
        <v>7190937.8499999996</v>
      </c>
      <c r="Q321" s="80"/>
      <c r="R321" s="80">
        <v>3792676.21</v>
      </c>
      <c r="S321" s="80"/>
      <c r="T321" s="80"/>
      <c r="U321" s="80"/>
      <c r="V321" s="80"/>
      <c r="W321" s="79">
        <v>151682</v>
      </c>
      <c r="X321" s="80">
        <v>10363809</v>
      </c>
      <c r="Y321" s="80"/>
      <c r="Z321" s="80">
        <v>4729159.7</v>
      </c>
      <c r="AA321" s="80"/>
      <c r="AB321" s="80"/>
      <c r="AC321" s="80"/>
      <c r="AD321" s="80"/>
      <c r="AE321" s="79">
        <v>172052</v>
      </c>
      <c r="AF321" s="80">
        <v>13007792.949999999</v>
      </c>
      <c r="AG321" s="80"/>
      <c r="AH321" s="80">
        <v>5837619.8700000001</v>
      </c>
      <c r="AI321" s="80"/>
      <c r="AJ321" s="80"/>
      <c r="AK321" s="80"/>
      <c r="AL321" s="80"/>
      <c r="AN321" s="198"/>
      <c r="AO321" s="351"/>
      <c r="AP321" s="214"/>
      <c r="AQ321" s="198"/>
      <c r="AR321" s="351"/>
      <c r="AS321" s="214"/>
      <c r="AT321" s="198"/>
      <c r="AU321" s="214"/>
      <c r="AV321" s="214"/>
      <c r="AW321" s="198"/>
      <c r="AX321" s="214"/>
      <c r="AY321" s="214"/>
    </row>
    <row r="322" spans="1:65" x14ac:dyDescent="0.25">
      <c r="A322" s="417">
        <v>72046</v>
      </c>
      <c r="B322" s="396" t="s">
        <v>63</v>
      </c>
      <c r="C322" s="396"/>
      <c r="D322" s="396"/>
      <c r="E322" s="390" t="s">
        <v>448</v>
      </c>
      <c r="F322" s="399" t="s">
        <v>36</v>
      </c>
      <c r="G322" s="405"/>
      <c r="H322" s="410"/>
      <c r="I322" s="410"/>
      <c r="J322" s="413"/>
      <c r="K322" s="413"/>
      <c r="L322" s="413"/>
      <c r="M322" s="413"/>
      <c r="N322" s="413"/>
      <c r="O322" s="405">
        <v>519</v>
      </c>
      <c r="P322" s="410">
        <v>3122304</v>
      </c>
      <c r="Q322" s="410"/>
      <c r="R322" s="413">
        <v>86886.3</v>
      </c>
      <c r="S322" s="413"/>
      <c r="T322" s="413"/>
      <c r="U322" s="413"/>
      <c r="V322" s="413"/>
      <c r="W322" s="415">
        <v>1369</v>
      </c>
      <c r="X322" s="413">
        <v>9484432</v>
      </c>
      <c r="Y322" s="410"/>
      <c r="Z322" s="413">
        <v>65118.34</v>
      </c>
      <c r="AA322" s="413"/>
      <c r="AB322" s="413"/>
      <c r="AC322" s="413"/>
      <c r="AD322" s="413"/>
      <c r="AE322" s="415">
        <v>1188</v>
      </c>
      <c r="AF322" s="413">
        <v>9446976</v>
      </c>
      <c r="AG322" s="410"/>
      <c r="AH322" s="413">
        <v>102397.83</v>
      </c>
      <c r="AI322" s="413"/>
      <c r="AJ322" s="413"/>
      <c r="AK322" s="413"/>
      <c r="AL322" s="413"/>
      <c r="AM322" s="219"/>
      <c r="AN322" s="219"/>
      <c r="AO322" s="352"/>
      <c r="AP322" s="219"/>
      <c r="AQ322" s="219"/>
      <c r="AR322" s="352"/>
      <c r="AS322" s="219"/>
      <c r="AT322" s="219"/>
      <c r="AU322" s="219"/>
      <c r="AV322" s="219"/>
      <c r="AW322" s="219"/>
      <c r="AX322" s="219"/>
      <c r="AY322" s="219"/>
      <c r="AZ322" s="219"/>
      <c r="BA322" s="219"/>
      <c r="BB322" s="219"/>
      <c r="BC322" s="219"/>
      <c r="BD322" s="219"/>
      <c r="BE322" s="219"/>
      <c r="BF322" s="219"/>
      <c r="BG322" s="219"/>
      <c r="BH322" s="219"/>
      <c r="BI322" s="219"/>
      <c r="BJ322" s="219"/>
      <c r="BK322" s="219"/>
      <c r="BL322" s="219"/>
      <c r="BM322" s="219"/>
    </row>
    <row r="323" spans="1:65" x14ac:dyDescent="0.25">
      <c r="A323" s="419">
        <v>72046</v>
      </c>
      <c r="B323" s="397" t="s">
        <v>63</v>
      </c>
      <c r="C323" s="397"/>
      <c r="D323" s="397"/>
      <c r="E323" s="392" t="s">
        <v>458</v>
      </c>
      <c r="F323" s="401" t="s">
        <v>36</v>
      </c>
      <c r="G323" s="406"/>
      <c r="H323" s="411"/>
      <c r="I323" s="411"/>
      <c r="J323" s="411"/>
      <c r="K323" s="411"/>
      <c r="L323" s="411"/>
      <c r="M323" s="411"/>
      <c r="N323" s="411"/>
      <c r="O323" s="406">
        <v>39453</v>
      </c>
      <c r="P323" s="411">
        <v>13750304.560000001</v>
      </c>
      <c r="Q323" s="411"/>
      <c r="R323" s="411">
        <v>533858.23</v>
      </c>
      <c r="S323" s="411"/>
      <c r="T323" s="411"/>
      <c r="U323" s="411"/>
      <c r="V323" s="411"/>
      <c r="W323" s="406">
        <v>83699</v>
      </c>
      <c r="X323" s="411">
        <v>32582750.52</v>
      </c>
      <c r="Y323" s="411"/>
      <c r="Z323" s="411">
        <v>785388.45</v>
      </c>
      <c r="AA323" s="411"/>
      <c r="AB323" s="411"/>
      <c r="AC323" s="411"/>
      <c r="AD323" s="411"/>
      <c r="AE323" s="406">
        <v>85126</v>
      </c>
      <c r="AF323" s="411">
        <v>35619620.399999999</v>
      </c>
      <c r="AG323" s="411"/>
      <c r="AH323" s="411">
        <v>735150.95</v>
      </c>
      <c r="AI323" s="411"/>
      <c r="AJ323" s="411"/>
      <c r="AK323" s="411"/>
      <c r="AL323" s="411"/>
      <c r="AM323" s="276"/>
      <c r="AN323" s="276"/>
      <c r="AO323" s="353"/>
      <c r="AP323" s="276"/>
      <c r="AQ323" s="276"/>
      <c r="AR323" s="353"/>
      <c r="AS323" s="276"/>
      <c r="AT323" s="276"/>
      <c r="AU323" s="276"/>
      <c r="AV323" s="276"/>
      <c r="AW323" s="276"/>
      <c r="AX323" s="276"/>
      <c r="AY323" s="276"/>
      <c r="AZ323" s="276"/>
      <c r="BA323" s="276"/>
      <c r="BB323" s="276"/>
      <c r="BC323" s="276"/>
      <c r="BD323" s="276"/>
      <c r="BE323" s="276"/>
      <c r="BF323" s="276"/>
      <c r="BG323" s="276"/>
      <c r="BH323" s="276"/>
      <c r="BI323" s="276"/>
      <c r="BJ323" s="276"/>
      <c r="BK323" s="276"/>
      <c r="BL323" s="276"/>
      <c r="BM323" s="276"/>
    </row>
    <row r="324" spans="1:65" x14ac:dyDescent="0.25">
      <c r="A324" s="270">
        <v>73922</v>
      </c>
      <c r="B324" s="76" t="s">
        <v>64</v>
      </c>
      <c r="C324" s="76"/>
      <c r="D324" s="76"/>
      <c r="E324" s="77" t="s">
        <v>432</v>
      </c>
      <c r="F324" s="268" t="s">
        <v>36</v>
      </c>
      <c r="G324" s="79">
        <v>956</v>
      </c>
      <c r="H324" s="80">
        <v>9881120.4100000001</v>
      </c>
      <c r="I324" s="80"/>
      <c r="J324" s="80">
        <v>6070260.2400000002</v>
      </c>
      <c r="K324" s="80"/>
      <c r="L324" s="80"/>
      <c r="M324" s="80"/>
      <c r="N324" s="80"/>
      <c r="O324" s="79">
        <v>845</v>
      </c>
      <c r="P324" s="80">
        <v>9003346.8100000005</v>
      </c>
      <c r="Q324" s="80"/>
      <c r="R324" s="80">
        <v>4658665.63</v>
      </c>
      <c r="S324" s="80"/>
      <c r="T324" s="80"/>
      <c r="U324" s="80"/>
      <c r="V324" s="80"/>
      <c r="W324" s="79">
        <v>803</v>
      </c>
      <c r="X324" s="80">
        <v>7155035.3399999999</v>
      </c>
      <c r="Y324" s="80"/>
      <c r="Z324" s="80">
        <v>3683738.1</v>
      </c>
      <c r="AA324" s="80"/>
      <c r="AB324" s="80"/>
      <c r="AC324" s="80"/>
      <c r="AD324" s="80"/>
      <c r="AE324" s="79">
        <v>645</v>
      </c>
      <c r="AF324" s="80">
        <v>6301628.1500000004</v>
      </c>
      <c r="AG324" s="80"/>
      <c r="AH324" s="80">
        <v>2986545.93</v>
      </c>
      <c r="AI324" s="80"/>
      <c r="AJ324" s="80"/>
      <c r="AK324" s="80"/>
      <c r="AL324" s="80"/>
      <c r="AN324" s="198"/>
      <c r="AO324" s="351"/>
      <c r="AP324" s="214"/>
      <c r="AQ324" s="198"/>
      <c r="AR324" s="351"/>
      <c r="AS324" s="214"/>
      <c r="AT324" s="198"/>
      <c r="AU324" s="214"/>
      <c r="AV324" s="214"/>
      <c r="AW324" s="198"/>
      <c r="AX324" s="214"/>
      <c r="AY324" s="214"/>
    </row>
    <row r="325" spans="1:65" x14ac:dyDescent="0.25">
      <c r="A325" s="270">
        <v>73922</v>
      </c>
      <c r="B325" s="76" t="s">
        <v>64</v>
      </c>
      <c r="C325" s="76"/>
      <c r="D325" s="76"/>
      <c r="E325" s="77" t="s">
        <v>433</v>
      </c>
      <c r="F325" s="268" t="s">
        <v>36</v>
      </c>
      <c r="G325" s="79">
        <v>99924</v>
      </c>
      <c r="H325" s="80">
        <v>10049524.51</v>
      </c>
      <c r="I325" s="80"/>
      <c r="J325" s="80">
        <v>4747647.78</v>
      </c>
      <c r="K325" s="80"/>
      <c r="L325" s="80"/>
      <c r="M325" s="80"/>
      <c r="N325" s="80"/>
      <c r="O325" s="79">
        <v>112058</v>
      </c>
      <c r="P325" s="80">
        <v>12338080.99</v>
      </c>
      <c r="Q325" s="80"/>
      <c r="R325" s="80">
        <v>3632045.44</v>
      </c>
      <c r="S325" s="80"/>
      <c r="T325" s="80"/>
      <c r="U325" s="80"/>
      <c r="V325" s="80"/>
      <c r="W325" s="79">
        <v>114355</v>
      </c>
      <c r="X325" s="80">
        <v>11720819.92</v>
      </c>
      <c r="Y325" s="80"/>
      <c r="Z325" s="80">
        <v>3284895.61</v>
      </c>
      <c r="AA325" s="80"/>
      <c r="AB325" s="80"/>
      <c r="AC325" s="80"/>
      <c r="AD325" s="80"/>
      <c r="AE325" s="79">
        <v>135089</v>
      </c>
      <c r="AF325" s="80">
        <v>13184312.640000001</v>
      </c>
      <c r="AG325" s="80"/>
      <c r="AH325" s="80">
        <v>4364257.4800000004</v>
      </c>
      <c r="AI325" s="80"/>
      <c r="AJ325" s="80"/>
      <c r="AK325" s="80"/>
      <c r="AL325" s="80"/>
      <c r="AN325" s="198"/>
      <c r="AO325" s="351"/>
      <c r="AP325" s="214"/>
      <c r="AQ325" s="198"/>
      <c r="AR325" s="351"/>
      <c r="AS325" s="214"/>
      <c r="AT325" s="198"/>
      <c r="AU325" s="214"/>
      <c r="AV325" s="214"/>
      <c r="AW325" s="198"/>
      <c r="AX325" s="214"/>
      <c r="AY325" s="214"/>
    </row>
    <row r="326" spans="1:65" x14ac:dyDescent="0.25">
      <c r="A326" s="417">
        <v>73922</v>
      </c>
      <c r="B326" s="396" t="s">
        <v>64</v>
      </c>
      <c r="C326" s="396"/>
      <c r="D326" s="396"/>
      <c r="E326" s="390" t="s">
        <v>448</v>
      </c>
      <c r="F326" s="399" t="s">
        <v>36</v>
      </c>
      <c r="G326" s="405"/>
      <c r="H326" s="410"/>
      <c r="I326" s="410"/>
      <c r="J326" s="413"/>
      <c r="K326" s="413"/>
      <c r="L326" s="413"/>
      <c r="M326" s="413"/>
      <c r="N326" s="413"/>
      <c r="O326" s="405"/>
      <c r="P326" s="410"/>
      <c r="Q326" s="410"/>
      <c r="R326" s="413"/>
      <c r="S326" s="413"/>
      <c r="T326" s="413"/>
      <c r="U326" s="413"/>
      <c r="V326" s="413"/>
      <c r="W326" s="415">
        <v>785</v>
      </c>
      <c r="X326" s="413">
        <v>5981917.6799999997</v>
      </c>
      <c r="Y326" s="410"/>
      <c r="Z326" s="413">
        <v>7441</v>
      </c>
      <c r="AA326" s="413"/>
      <c r="AB326" s="413"/>
      <c r="AC326" s="413"/>
      <c r="AD326" s="413"/>
      <c r="AE326" s="415">
        <v>1410</v>
      </c>
      <c r="AF326" s="413">
        <v>10529664.33</v>
      </c>
      <c r="AG326" s="410"/>
      <c r="AH326" s="413">
        <v>11371</v>
      </c>
      <c r="AI326" s="413"/>
      <c r="AJ326" s="413"/>
      <c r="AK326" s="413"/>
      <c r="AL326" s="413"/>
      <c r="AM326" s="219"/>
      <c r="AN326" s="219"/>
      <c r="AO326" s="352"/>
      <c r="AP326" s="219"/>
      <c r="AQ326" s="219"/>
      <c r="AR326" s="352"/>
      <c r="AS326" s="219"/>
      <c r="AT326" s="219"/>
      <c r="AU326" s="219"/>
      <c r="AV326" s="219"/>
      <c r="AW326" s="219"/>
      <c r="AX326" s="219"/>
      <c r="AY326" s="219"/>
      <c r="AZ326" s="219"/>
      <c r="BA326" s="219"/>
      <c r="BB326" s="219"/>
      <c r="BC326" s="219"/>
      <c r="BD326" s="219"/>
      <c r="BE326" s="219"/>
      <c r="BF326" s="219"/>
      <c r="BG326" s="219"/>
      <c r="BH326" s="219"/>
      <c r="BI326" s="219"/>
      <c r="BJ326" s="219"/>
      <c r="BK326" s="219"/>
      <c r="BL326" s="219"/>
      <c r="BM326" s="219"/>
    </row>
    <row r="327" spans="1:65" x14ac:dyDescent="0.25">
      <c r="A327" s="419">
        <v>73922</v>
      </c>
      <c r="B327" s="397" t="s">
        <v>64</v>
      </c>
      <c r="C327" s="397"/>
      <c r="D327" s="397"/>
      <c r="E327" s="392" t="s">
        <v>458</v>
      </c>
      <c r="F327" s="401" t="s">
        <v>36</v>
      </c>
      <c r="G327" s="406"/>
      <c r="H327" s="411"/>
      <c r="I327" s="411"/>
      <c r="J327" s="411"/>
      <c r="K327" s="411"/>
      <c r="L327" s="411"/>
      <c r="M327" s="411"/>
      <c r="N327" s="411"/>
      <c r="O327" s="406"/>
      <c r="P327" s="411"/>
      <c r="Q327" s="411"/>
      <c r="R327" s="411"/>
      <c r="S327" s="411"/>
      <c r="T327" s="411"/>
      <c r="U327" s="411"/>
      <c r="V327" s="411"/>
      <c r="W327" s="406">
        <v>51131</v>
      </c>
      <c r="X327" s="411">
        <v>13632887.98</v>
      </c>
      <c r="Y327" s="411"/>
      <c r="Z327" s="411">
        <v>209099</v>
      </c>
      <c r="AA327" s="411"/>
      <c r="AB327" s="411"/>
      <c r="AC327" s="411"/>
      <c r="AD327" s="411"/>
      <c r="AE327" s="406">
        <v>101751</v>
      </c>
      <c r="AF327" s="411">
        <v>26273645.57</v>
      </c>
      <c r="AG327" s="411"/>
      <c r="AH327" s="411">
        <v>500443</v>
      </c>
      <c r="AI327" s="411"/>
      <c r="AJ327" s="411"/>
      <c r="AK327" s="411"/>
      <c r="AL327" s="411"/>
      <c r="AM327" s="276"/>
      <c r="AN327" s="276"/>
      <c r="AO327" s="353"/>
      <c r="AP327" s="276"/>
      <c r="AQ327" s="276"/>
      <c r="AR327" s="353"/>
      <c r="AS327" s="276"/>
      <c r="AT327" s="276"/>
      <c r="AU327" s="276"/>
      <c r="AV327" s="276"/>
      <c r="AW327" s="276"/>
      <c r="AX327" s="276"/>
      <c r="AY327" s="276"/>
      <c r="AZ327" s="276"/>
      <c r="BA327" s="276"/>
      <c r="BB327" s="276"/>
      <c r="BC327" s="276"/>
      <c r="BD327" s="276"/>
      <c r="BE327" s="276"/>
      <c r="BF327" s="276"/>
      <c r="BG327" s="276"/>
      <c r="BH327" s="276"/>
      <c r="BI327" s="276"/>
      <c r="BJ327" s="276"/>
      <c r="BK327" s="276"/>
      <c r="BL327" s="276"/>
      <c r="BM327" s="276"/>
    </row>
    <row r="328" spans="1:65" x14ac:dyDescent="0.25">
      <c r="A328" s="270">
        <v>73035</v>
      </c>
      <c r="B328" s="76" t="s">
        <v>65</v>
      </c>
      <c r="C328" s="76"/>
      <c r="D328" s="76"/>
      <c r="E328" s="77" t="s">
        <v>432</v>
      </c>
      <c r="F328" s="83" t="s">
        <v>36</v>
      </c>
      <c r="G328" s="79">
        <v>7395</v>
      </c>
      <c r="H328" s="80">
        <v>85492345.109999999</v>
      </c>
      <c r="I328" s="80"/>
      <c r="J328" s="80">
        <v>59446461.219999999</v>
      </c>
      <c r="K328" s="80"/>
      <c r="L328" s="80"/>
      <c r="M328" s="80"/>
      <c r="N328" s="80"/>
      <c r="O328" s="79">
        <v>8215</v>
      </c>
      <c r="P328" s="80">
        <v>92086451.599999994</v>
      </c>
      <c r="Q328" s="80"/>
      <c r="R328" s="80">
        <v>62543759.740000002</v>
      </c>
      <c r="S328" s="80"/>
      <c r="T328" s="80"/>
      <c r="U328" s="80"/>
      <c r="V328" s="80"/>
      <c r="W328" s="79">
        <v>7356</v>
      </c>
      <c r="X328" s="80">
        <v>93778756.469999999</v>
      </c>
      <c r="Y328" s="80"/>
      <c r="Z328" s="80">
        <v>60579819.460000001</v>
      </c>
      <c r="AA328" s="80"/>
      <c r="AB328" s="80"/>
      <c r="AC328" s="80"/>
      <c r="AD328" s="80"/>
      <c r="AE328" s="79">
        <v>7098</v>
      </c>
      <c r="AF328" s="80">
        <v>90507102.219999999</v>
      </c>
      <c r="AG328" s="80"/>
      <c r="AH328" s="80">
        <v>54504597.469999999</v>
      </c>
      <c r="AI328" s="80"/>
      <c r="AJ328" s="80"/>
      <c r="AK328" s="80"/>
      <c r="AL328" s="80"/>
      <c r="AN328" s="198"/>
      <c r="AO328" s="351"/>
      <c r="AP328" s="214"/>
      <c r="AQ328" s="198"/>
      <c r="AR328" s="351"/>
      <c r="AS328" s="214"/>
      <c r="AT328" s="198"/>
      <c r="AU328" s="214"/>
      <c r="AV328" s="214"/>
      <c r="AW328" s="198"/>
      <c r="AX328" s="214"/>
      <c r="AY328" s="214"/>
    </row>
    <row r="329" spans="1:65" x14ac:dyDescent="0.25">
      <c r="A329" s="270">
        <v>73035</v>
      </c>
      <c r="B329" s="76" t="s">
        <v>65</v>
      </c>
      <c r="C329" s="76"/>
      <c r="D329" s="76"/>
      <c r="E329" s="77" t="s">
        <v>433</v>
      </c>
      <c r="F329" s="83" t="s">
        <v>36</v>
      </c>
      <c r="G329" s="79">
        <v>297635</v>
      </c>
      <c r="H329" s="80">
        <v>19807092.079999998</v>
      </c>
      <c r="I329" s="80"/>
      <c r="J329" s="80">
        <v>10991636.210000001</v>
      </c>
      <c r="K329" s="80"/>
      <c r="L329" s="80"/>
      <c r="M329" s="80"/>
      <c r="N329" s="80"/>
      <c r="O329" s="79">
        <v>516565</v>
      </c>
      <c r="P329" s="80">
        <v>34225323.439999998</v>
      </c>
      <c r="Q329" s="80"/>
      <c r="R329" s="80">
        <v>15726051.82</v>
      </c>
      <c r="S329" s="80"/>
      <c r="T329" s="80"/>
      <c r="U329" s="80"/>
      <c r="V329" s="80"/>
      <c r="W329" s="79">
        <v>471863</v>
      </c>
      <c r="X329" s="80">
        <v>30384861.399999999</v>
      </c>
      <c r="Y329" s="80"/>
      <c r="Z329" s="80">
        <v>12668710.359999999</v>
      </c>
      <c r="AA329" s="80"/>
      <c r="AB329" s="80"/>
      <c r="AC329" s="80"/>
      <c r="AD329" s="80"/>
      <c r="AE329" s="79">
        <v>498163</v>
      </c>
      <c r="AF329" s="80">
        <v>33743788.380000003</v>
      </c>
      <c r="AG329" s="80"/>
      <c r="AH329" s="80">
        <v>14576353.93</v>
      </c>
      <c r="AI329" s="80"/>
      <c r="AJ329" s="80"/>
      <c r="AK329" s="80"/>
      <c r="AL329" s="80"/>
      <c r="AN329" s="198"/>
      <c r="AO329" s="351"/>
      <c r="AP329" s="214"/>
      <c r="AQ329" s="198"/>
      <c r="AR329" s="351"/>
      <c r="AS329" s="214"/>
      <c r="AT329" s="198"/>
      <c r="AU329" s="214"/>
      <c r="AV329" s="214"/>
      <c r="AW329" s="198"/>
      <c r="AX329" s="214"/>
      <c r="AY329" s="214"/>
    </row>
    <row r="330" spans="1:65" x14ac:dyDescent="0.25">
      <c r="A330" s="417">
        <v>73035</v>
      </c>
      <c r="B330" s="396" t="s">
        <v>65</v>
      </c>
      <c r="C330" s="396"/>
      <c r="D330" s="396"/>
      <c r="E330" s="390" t="s">
        <v>448</v>
      </c>
      <c r="F330" s="390" t="s">
        <v>36</v>
      </c>
      <c r="G330" s="405"/>
      <c r="H330" s="410"/>
      <c r="I330" s="410"/>
      <c r="J330" s="413"/>
      <c r="K330" s="413"/>
      <c r="L330" s="413"/>
      <c r="M330" s="413"/>
      <c r="N330" s="413"/>
      <c r="O330" s="405">
        <v>937</v>
      </c>
      <c r="P330" s="410">
        <v>7289228.2599999998</v>
      </c>
      <c r="Q330" s="410"/>
      <c r="R330" s="413">
        <v>572584</v>
      </c>
      <c r="S330" s="413"/>
      <c r="T330" s="413"/>
      <c r="U330" s="413"/>
      <c r="V330" s="413"/>
      <c r="W330" s="415">
        <v>1786</v>
      </c>
      <c r="X330" s="413">
        <v>16382560.01</v>
      </c>
      <c r="Y330" s="410"/>
      <c r="Z330" s="413">
        <v>1133150</v>
      </c>
      <c r="AA330" s="413"/>
      <c r="AB330" s="413"/>
      <c r="AC330" s="413"/>
      <c r="AD330" s="413"/>
      <c r="AE330" s="415">
        <v>1552</v>
      </c>
      <c r="AF330" s="413">
        <v>14082555.779999999</v>
      </c>
      <c r="AG330" s="410"/>
      <c r="AH330" s="413">
        <v>1377050</v>
      </c>
      <c r="AI330" s="413"/>
      <c r="AJ330" s="413"/>
      <c r="AK330" s="413"/>
      <c r="AL330" s="413"/>
      <c r="AM330" s="219"/>
      <c r="AN330" s="219"/>
      <c r="AO330" s="352"/>
      <c r="AP330" s="219"/>
      <c r="AQ330" s="219"/>
      <c r="AR330" s="352"/>
      <c r="AS330" s="219"/>
      <c r="AT330" s="219"/>
      <c r="AU330" s="219"/>
      <c r="AV330" s="219"/>
      <c r="AW330" s="219"/>
      <c r="AX330" s="219"/>
      <c r="AY330" s="219"/>
      <c r="AZ330" s="219"/>
      <c r="BA330" s="219"/>
      <c r="BB330" s="219"/>
      <c r="BC330" s="219"/>
      <c r="BD330" s="219"/>
      <c r="BE330" s="219"/>
      <c r="BF330" s="219"/>
      <c r="BG330" s="219"/>
      <c r="BH330" s="219"/>
      <c r="BI330" s="219"/>
      <c r="BJ330" s="219"/>
      <c r="BK330" s="219"/>
      <c r="BL330" s="219"/>
      <c r="BM330" s="219"/>
    </row>
    <row r="331" spans="1:65" x14ac:dyDescent="0.25">
      <c r="A331" s="419">
        <v>73035</v>
      </c>
      <c r="B331" s="397" t="s">
        <v>65</v>
      </c>
      <c r="C331" s="397"/>
      <c r="D331" s="397"/>
      <c r="E331" s="392" t="s">
        <v>458</v>
      </c>
      <c r="F331" s="392" t="s">
        <v>36</v>
      </c>
      <c r="G331" s="406"/>
      <c r="H331" s="411"/>
      <c r="I331" s="411"/>
      <c r="J331" s="411"/>
      <c r="K331" s="411"/>
      <c r="L331" s="411"/>
      <c r="M331" s="411"/>
      <c r="N331" s="411"/>
      <c r="O331" s="406">
        <v>20448</v>
      </c>
      <c r="P331" s="411">
        <v>9428268.1600000001</v>
      </c>
      <c r="Q331" s="411"/>
      <c r="R331" s="411">
        <v>2745086</v>
      </c>
      <c r="S331" s="411"/>
      <c r="T331" s="411"/>
      <c r="U331" s="411"/>
      <c r="V331" s="411"/>
      <c r="W331" s="406">
        <v>37642</v>
      </c>
      <c r="X331" s="411">
        <v>15215963.91</v>
      </c>
      <c r="Y331" s="411"/>
      <c r="Z331" s="411">
        <v>4655659</v>
      </c>
      <c r="AA331" s="411"/>
      <c r="AB331" s="411"/>
      <c r="AC331" s="411"/>
      <c r="AD331" s="411"/>
      <c r="AE331" s="406">
        <v>33293</v>
      </c>
      <c r="AF331" s="411">
        <v>12722237.75</v>
      </c>
      <c r="AG331" s="411"/>
      <c r="AH331" s="411">
        <v>5883727</v>
      </c>
      <c r="AI331" s="411"/>
      <c r="AJ331" s="411"/>
      <c r="AK331" s="411"/>
      <c r="AL331" s="411"/>
      <c r="AM331" s="276"/>
      <c r="AN331" s="276"/>
      <c r="AO331" s="353"/>
      <c r="AP331" s="276"/>
      <c r="AQ331" s="276"/>
      <c r="AR331" s="353"/>
      <c r="AS331" s="276"/>
      <c r="AT331" s="276"/>
      <c r="AU331" s="276"/>
      <c r="AV331" s="276"/>
      <c r="AW331" s="276"/>
      <c r="AX331" s="276"/>
      <c r="AY331" s="276"/>
      <c r="AZ331" s="276"/>
      <c r="BA331" s="276"/>
      <c r="BB331" s="276"/>
      <c r="BC331" s="276"/>
      <c r="BD331" s="276"/>
      <c r="BE331" s="276"/>
      <c r="BF331" s="276"/>
      <c r="BG331" s="276"/>
      <c r="BH331" s="276"/>
      <c r="BI331" s="276"/>
      <c r="BJ331" s="276"/>
      <c r="BK331" s="276"/>
      <c r="BL331" s="276"/>
      <c r="BM331" s="276"/>
    </row>
    <row r="332" spans="1:65" x14ac:dyDescent="0.25">
      <c r="A332" s="270">
        <v>70438</v>
      </c>
      <c r="B332" s="76" t="s">
        <v>66</v>
      </c>
      <c r="C332" s="76"/>
      <c r="D332" s="76"/>
      <c r="E332" s="77" t="s">
        <v>432</v>
      </c>
      <c r="F332" s="83" t="s">
        <v>36</v>
      </c>
      <c r="G332" s="79">
        <v>2376</v>
      </c>
      <c r="H332" s="80">
        <v>10357661.539999999</v>
      </c>
      <c r="I332" s="80"/>
      <c r="J332" s="80">
        <v>7178991.7599999998</v>
      </c>
      <c r="K332" s="80"/>
      <c r="L332" s="80"/>
      <c r="M332" s="80"/>
      <c r="N332" s="80"/>
      <c r="O332" s="79">
        <v>2664</v>
      </c>
      <c r="P332" s="80">
        <v>12325492.529999999</v>
      </c>
      <c r="Q332" s="80"/>
      <c r="R332" s="80">
        <v>7834209.0700000003</v>
      </c>
      <c r="S332" s="80"/>
      <c r="T332" s="80"/>
      <c r="U332" s="80"/>
      <c r="V332" s="80"/>
      <c r="W332" s="79">
        <v>2251</v>
      </c>
      <c r="X332" s="80">
        <v>10835951.73</v>
      </c>
      <c r="Y332" s="80"/>
      <c r="Z332" s="80">
        <v>6607244.3600000003</v>
      </c>
      <c r="AA332" s="80"/>
      <c r="AB332" s="80"/>
      <c r="AC332" s="80"/>
      <c r="AD332" s="80"/>
      <c r="AE332" s="79">
        <v>1397</v>
      </c>
      <c r="AF332" s="80">
        <v>8607879.4700000007</v>
      </c>
      <c r="AG332" s="80"/>
      <c r="AH332" s="80">
        <v>5403446.7199999997</v>
      </c>
      <c r="AI332" s="80"/>
      <c r="AJ332" s="80"/>
      <c r="AK332" s="80"/>
      <c r="AL332" s="80"/>
      <c r="AN332" s="198"/>
      <c r="AO332" s="351"/>
      <c r="AP332" s="214"/>
      <c r="AQ332" s="198"/>
      <c r="AR332" s="351"/>
      <c r="AS332" s="214"/>
      <c r="AT332" s="198"/>
      <c r="AU332" s="214"/>
      <c r="AV332" s="214"/>
      <c r="AW332" s="198"/>
      <c r="AX332" s="214"/>
      <c r="AY332" s="214"/>
    </row>
    <row r="333" spans="1:65" x14ac:dyDescent="0.25">
      <c r="A333" s="270">
        <v>70438</v>
      </c>
      <c r="B333" s="76" t="s">
        <v>66</v>
      </c>
      <c r="C333" s="76"/>
      <c r="D333" s="76"/>
      <c r="E333" s="77" t="s">
        <v>433</v>
      </c>
      <c r="F333" s="83" t="s">
        <v>36</v>
      </c>
      <c r="G333" s="79">
        <v>68273</v>
      </c>
      <c r="H333" s="80">
        <v>4055205.29</v>
      </c>
      <c r="I333" s="80"/>
      <c r="J333" s="80">
        <v>1881673.41</v>
      </c>
      <c r="K333" s="80"/>
      <c r="L333" s="80"/>
      <c r="M333" s="80"/>
      <c r="N333" s="80"/>
      <c r="O333" s="79">
        <v>70980</v>
      </c>
      <c r="P333" s="80">
        <v>4201184.83</v>
      </c>
      <c r="Q333" s="80"/>
      <c r="R333" s="80">
        <v>1960337.86</v>
      </c>
      <c r="S333" s="80"/>
      <c r="T333" s="80"/>
      <c r="U333" s="80"/>
      <c r="V333" s="80"/>
      <c r="W333" s="79">
        <v>75451</v>
      </c>
      <c r="X333" s="80">
        <v>4048031.89</v>
      </c>
      <c r="Y333" s="80"/>
      <c r="Z333" s="80">
        <v>1966139.88</v>
      </c>
      <c r="AA333" s="80"/>
      <c r="AB333" s="80"/>
      <c r="AC333" s="80"/>
      <c r="AD333" s="80"/>
      <c r="AE333" s="79">
        <v>94507</v>
      </c>
      <c r="AF333" s="80">
        <v>5015190.25</v>
      </c>
      <c r="AG333" s="80"/>
      <c r="AH333" s="80">
        <v>2592562.7799999998</v>
      </c>
      <c r="AI333" s="80"/>
      <c r="AJ333" s="80"/>
      <c r="AK333" s="80"/>
      <c r="AL333" s="80"/>
      <c r="AN333" s="198"/>
      <c r="AO333" s="351"/>
      <c r="AP333" s="214"/>
      <c r="AQ333" s="198"/>
      <c r="AR333" s="351"/>
      <c r="AS333" s="214"/>
      <c r="AT333" s="198"/>
      <c r="AU333" s="214"/>
      <c r="AV333" s="214"/>
      <c r="AW333" s="198"/>
      <c r="AX333" s="214"/>
      <c r="AY333" s="214"/>
    </row>
    <row r="334" spans="1:65" x14ac:dyDescent="0.25">
      <c r="A334" s="417">
        <v>70438</v>
      </c>
      <c r="B334" s="396" t="s">
        <v>66</v>
      </c>
      <c r="C334" s="396"/>
      <c r="D334" s="396"/>
      <c r="E334" s="390" t="s">
        <v>448</v>
      </c>
      <c r="F334" s="390" t="s">
        <v>36</v>
      </c>
      <c r="G334" s="405"/>
      <c r="H334" s="410"/>
      <c r="I334" s="410"/>
      <c r="J334" s="413"/>
      <c r="K334" s="413"/>
      <c r="L334" s="413"/>
      <c r="M334" s="413"/>
      <c r="N334" s="413"/>
      <c r="O334" s="405">
        <v>195</v>
      </c>
      <c r="P334" s="410">
        <v>1310177.3400000001</v>
      </c>
      <c r="Q334" s="410"/>
      <c r="R334" s="413">
        <v>21607</v>
      </c>
      <c r="S334" s="413"/>
      <c r="T334" s="413"/>
      <c r="U334" s="413"/>
      <c r="V334" s="413"/>
      <c r="W334" s="415">
        <v>383</v>
      </c>
      <c r="X334" s="413">
        <v>2606244.7599999998</v>
      </c>
      <c r="Y334" s="410"/>
      <c r="Z334" s="413">
        <v>36263</v>
      </c>
      <c r="AA334" s="413"/>
      <c r="AB334" s="413"/>
      <c r="AC334" s="413"/>
      <c r="AD334" s="413"/>
      <c r="AE334" s="415">
        <v>386</v>
      </c>
      <c r="AF334" s="413">
        <v>2852643.65</v>
      </c>
      <c r="AG334" s="410"/>
      <c r="AH334" s="413">
        <v>73482</v>
      </c>
      <c r="AI334" s="413"/>
      <c r="AJ334" s="413"/>
      <c r="AK334" s="413"/>
      <c r="AL334" s="413"/>
      <c r="AM334" s="219"/>
      <c r="AN334" s="219"/>
      <c r="AO334" s="352"/>
      <c r="AP334" s="219"/>
      <c r="AQ334" s="219"/>
      <c r="AR334" s="352"/>
      <c r="AS334" s="219"/>
      <c r="AT334" s="219"/>
      <c r="AU334" s="219"/>
      <c r="AV334" s="219"/>
      <c r="AW334" s="219"/>
      <c r="AX334" s="219"/>
      <c r="AY334" s="219"/>
      <c r="AZ334" s="219"/>
      <c r="BA334" s="219"/>
      <c r="BB334" s="219"/>
      <c r="BC334" s="219"/>
      <c r="BD334" s="219"/>
      <c r="BE334" s="219"/>
      <c r="BF334" s="219"/>
      <c r="BG334" s="219"/>
      <c r="BH334" s="219"/>
      <c r="BI334" s="219"/>
      <c r="BJ334" s="219"/>
      <c r="BK334" s="219"/>
      <c r="BL334" s="219"/>
      <c r="BM334" s="219"/>
    </row>
    <row r="335" spans="1:65" x14ac:dyDescent="0.25">
      <c r="A335" s="419">
        <v>70438</v>
      </c>
      <c r="B335" s="397" t="s">
        <v>66</v>
      </c>
      <c r="C335" s="397"/>
      <c r="D335" s="397"/>
      <c r="E335" s="392" t="s">
        <v>458</v>
      </c>
      <c r="F335" s="392" t="s">
        <v>36</v>
      </c>
      <c r="G335" s="406">
        <v>5935</v>
      </c>
      <c r="H335" s="411">
        <v>3280664.15</v>
      </c>
      <c r="I335" s="411"/>
      <c r="J335" s="411">
        <v>451764</v>
      </c>
      <c r="K335" s="411"/>
      <c r="L335" s="411"/>
      <c r="M335" s="411"/>
      <c r="N335" s="411"/>
      <c r="O335" s="406">
        <v>5935</v>
      </c>
      <c r="P335" s="411">
        <v>3280664.15</v>
      </c>
      <c r="Q335" s="411"/>
      <c r="R335" s="411">
        <v>451764</v>
      </c>
      <c r="S335" s="411"/>
      <c r="T335" s="411"/>
      <c r="U335" s="411"/>
      <c r="V335" s="411"/>
      <c r="W335" s="406">
        <v>11864</v>
      </c>
      <c r="X335" s="411">
        <v>5235369.51</v>
      </c>
      <c r="Y335" s="411"/>
      <c r="Z335" s="411">
        <v>961221</v>
      </c>
      <c r="AA335" s="411"/>
      <c r="AB335" s="411"/>
      <c r="AC335" s="411"/>
      <c r="AD335" s="411"/>
      <c r="AE335" s="406">
        <v>12980</v>
      </c>
      <c r="AF335" s="411">
        <v>5086504.3600000003</v>
      </c>
      <c r="AG335" s="411"/>
      <c r="AH335" s="411">
        <v>301777</v>
      </c>
      <c r="AI335" s="411"/>
      <c r="AJ335" s="411"/>
      <c r="AK335" s="411"/>
      <c r="AL335" s="411"/>
      <c r="AM335" s="276"/>
      <c r="AN335" s="276"/>
      <c r="AO335" s="353"/>
      <c r="AP335" s="276"/>
      <c r="AQ335" s="276"/>
      <c r="AR335" s="353"/>
      <c r="AS335" s="276"/>
      <c r="AT335" s="276"/>
      <c r="AU335" s="276"/>
      <c r="AV335" s="276"/>
      <c r="AW335" s="276"/>
      <c r="AX335" s="276"/>
      <c r="AY335" s="276"/>
      <c r="AZ335" s="276"/>
      <c r="BA335" s="276"/>
      <c r="BB335" s="276"/>
      <c r="BC335" s="276"/>
      <c r="BD335" s="276"/>
      <c r="BE335" s="276"/>
      <c r="BF335" s="276"/>
      <c r="BG335" s="276"/>
      <c r="BH335" s="276"/>
      <c r="BI335" s="276"/>
      <c r="BJ335" s="276"/>
      <c r="BK335" s="276"/>
      <c r="BL335" s="276"/>
      <c r="BM335" s="276"/>
    </row>
    <row r="336" spans="1:65" x14ac:dyDescent="0.25">
      <c r="A336" s="270">
        <v>72016</v>
      </c>
      <c r="B336" s="76" t="s">
        <v>67</v>
      </c>
      <c r="C336" s="76"/>
      <c r="D336" s="76"/>
      <c r="E336" s="77" t="s">
        <v>432</v>
      </c>
      <c r="F336" s="83" t="s">
        <v>36</v>
      </c>
      <c r="G336" s="79">
        <v>5130</v>
      </c>
      <c r="H336" s="80">
        <v>45739899.159999996</v>
      </c>
      <c r="I336" s="80"/>
      <c r="J336" s="80">
        <v>27846339.48</v>
      </c>
      <c r="K336" s="80"/>
      <c r="L336" s="80"/>
      <c r="M336" s="80"/>
      <c r="N336" s="80"/>
      <c r="O336" s="79">
        <v>5139</v>
      </c>
      <c r="P336" s="80">
        <v>63276472.609999999</v>
      </c>
      <c r="Q336" s="80"/>
      <c r="R336" s="80">
        <v>42071242.340000004</v>
      </c>
      <c r="S336" s="80"/>
      <c r="T336" s="80"/>
      <c r="U336" s="80"/>
      <c r="V336" s="80"/>
      <c r="W336" s="79">
        <v>4809</v>
      </c>
      <c r="X336" s="80">
        <v>61625041.390000001</v>
      </c>
      <c r="Y336" s="80"/>
      <c r="Z336" s="80">
        <v>44783282.289999999</v>
      </c>
      <c r="AA336" s="80"/>
      <c r="AB336" s="80"/>
      <c r="AC336" s="80"/>
      <c r="AD336" s="80"/>
      <c r="AE336" s="79">
        <v>4312</v>
      </c>
      <c r="AF336" s="80">
        <v>57379149.369999997</v>
      </c>
      <c r="AG336" s="80"/>
      <c r="AH336" s="80">
        <v>44241262.130000003</v>
      </c>
      <c r="AI336" s="80"/>
      <c r="AJ336" s="80"/>
      <c r="AK336" s="80"/>
      <c r="AL336" s="80"/>
      <c r="AN336" s="198"/>
      <c r="AO336" s="351"/>
      <c r="AP336" s="214"/>
      <c r="AQ336" s="198"/>
      <c r="AR336" s="351"/>
      <c r="AS336" s="214"/>
      <c r="AT336" s="198"/>
      <c r="AU336" s="214"/>
      <c r="AV336" s="214"/>
      <c r="AW336" s="198"/>
      <c r="AX336" s="214"/>
      <c r="AY336" s="214"/>
    </row>
    <row r="337" spans="1:65" x14ac:dyDescent="0.25">
      <c r="A337" s="270">
        <v>72016</v>
      </c>
      <c r="B337" s="76" t="s">
        <v>67</v>
      </c>
      <c r="C337" s="76"/>
      <c r="D337" s="76"/>
      <c r="E337" s="77" t="s">
        <v>433</v>
      </c>
      <c r="F337" s="83" t="s">
        <v>36</v>
      </c>
      <c r="G337" s="79">
        <v>228490</v>
      </c>
      <c r="H337" s="80">
        <v>17772893.84</v>
      </c>
      <c r="I337" s="80"/>
      <c r="J337" s="80">
        <v>7227298.6200000001</v>
      </c>
      <c r="K337" s="80"/>
      <c r="L337" s="80"/>
      <c r="M337" s="80"/>
      <c r="N337" s="80"/>
      <c r="O337" s="79">
        <v>357278</v>
      </c>
      <c r="P337" s="80">
        <v>30282392.280000001</v>
      </c>
      <c r="Q337" s="80"/>
      <c r="R337" s="80">
        <v>12724370.789999999</v>
      </c>
      <c r="S337" s="80"/>
      <c r="T337" s="80"/>
      <c r="U337" s="80"/>
      <c r="V337" s="80"/>
      <c r="W337" s="79">
        <v>417095</v>
      </c>
      <c r="X337" s="80">
        <v>37053501.079999998</v>
      </c>
      <c r="Y337" s="80"/>
      <c r="Z337" s="80">
        <v>19889342.690000001</v>
      </c>
      <c r="AA337" s="80"/>
      <c r="AB337" s="80"/>
      <c r="AC337" s="80"/>
      <c r="AD337" s="80"/>
      <c r="AE337" s="79">
        <v>416526</v>
      </c>
      <c r="AF337" s="80">
        <v>37641426.469999999</v>
      </c>
      <c r="AG337" s="80"/>
      <c r="AH337" s="80">
        <v>26210984.149999999</v>
      </c>
      <c r="AI337" s="80"/>
      <c r="AJ337" s="80"/>
      <c r="AK337" s="80"/>
      <c r="AL337" s="80"/>
      <c r="AN337" s="198"/>
      <c r="AO337" s="351"/>
      <c r="AP337" s="214"/>
      <c r="AQ337" s="198"/>
      <c r="AR337" s="351"/>
      <c r="AS337" s="214"/>
      <c r="AT337" s="198"/>
      <c r="AU337" s="214"/>
      <c r="AV337" s="214"/>
      <c r="AW337" s="198"/>
      <c r="AX337" s="214"/>
      <c r="AY337" s="214"/>
    </row>
    <row r="338" spans="1:65" x14ac:dyDescent="0.25">
      <c r="A338" s="417">
        <v>72016</v>
      </c>
      <c r="B338" s="396" t="s">
        <v>67</v>
      </c>
      <c r="C338" s="396"/>
      <c r="D338" s="396"/>
      <c r="E338" s="390" t="s">
        <v>448</v>
      </c>
      <c r="F338" s="390" t="s">
        <v>36</v>
      </c>
      <c r="G338" s="405"/>
      <c r="H338" s="410"/>
      <c r="I338" s="410"/>
      <c r="J338" s="413"/>
      <c r="K338" s="413"/>
      <c r="L338" s="413"/>
      <c r="M338" s="413"/>
      <c r="N338" s="413"/>
      <c r="O338" s="405">
        <v>1352</v>
      </c>
      <c r="P338" s="410">
        <v>5453780.5700000003</v>
      </c>
      <c r="Q338" s="410"/>
      <c r="R338" s="413">
        <v>111828.06</v>
      </c>
      <c r="S338" s="413"/>
      <c r="T338" s="413"/>
      <c r="U338" s="413"/>
      <c r="V338" s="413"/>
      <c r="W338" s="415">
        <v>2990</v>
      </c>
      <c r="X338" s="413">
        <v>14486804.470000001</v>
      </c>
      <c r="Y338" s="410"/>
      <c r="Z338" s="413">
        <v>887867.48</v>
      </c>
      <c r="AA338" s="413"/>
      <c r="AB338" s="413"/>
      <c r="AC338" s="413"/>
      <c r="AD338" s="413"/>
      <c r="AE338" s="415">
        <v>2716</v>
      </c>
      <c r="AF338" s="413">
        <v>12146215.08</v>
      </c>
      <c r="AG338" s="410"/>
      <c r="AH338" s="413">
        <v>127213.26</v>
      </c>
      <c r="AI338" s="413"/>
      <c r="AJ338" s="413"/>
      <c r="AK338" s="413"/>
      <c r="AL338" s="413"/>
      <c r="AM338" s="219"/>
      <c r="AN338" s="219"/>
      <c r="AO338" s="352"/>
      <c r="AP338" s="219"/>
      <c r="AQ338" s="219"/>
      <c r="AR338" s="352"/>
      <c r="AS338" s="219"/>
      <c r="AT338" s="219"/>
      <c r="AU338" s="219"/>
      <c r="AV338" s="219"/>
      <c r="AW338" s="219"/>
      <c r="AX338" s="219"/>
      <c r="AY338" s="219"/>
      <c r="AZ338" s="219"/>
      <c r="BA338" s="219"/>
      <c r="BB338" s="219"/>
      <c r="BC338" s="219"/>
      <c r="BD338" s="219"/>
      <c r="BE338" s="219"/>
      <c r="BF338" s="219"/>
      <c r="BG338" s="219"/>
      <c r="BH338" s="219"/>
      <c r="BI338" s="219"/>
      <c r="BJ338" s="219"/>
      <c r="BK338" s="219"/>
      <c r="BL338" s="219"/>
      <c r="BM338" s="219"/>
    </row>
    <row r="339" spans="1:65" x14ac:dyDescent="0.25">
      <c r="A339" s="419">
        <v>72016</v>
      </c>
      <c r="B339" s="397" t="s">
        <v>67</v>
      </c>
      <c r="C339" s="397"/>
      <c r="D339" s="397"/>
      <c r="E339" s="392" t="s">
        <v>458</v>
      </c>
      <c r="F339" s="392" t="s">
        <v>36</v>
      </c>
      <c r="G339" s="406"/>
      <c r="H339" s="411"/>
      <c r="I339" s="411"/>
      <c r="J339" s="411"/>
      <c r="K339" s="411"/>
      <c r="L339" s="411"/>
      <c r="M339" s="411"/>
      <c r="N339" s="411"/>
      <c r="O339" s="406">
        <v>15704</v>
      </c>
      <c r="P339" s="411">
        <v>8263535.0199999996</v>
      </c>
      <c r="Q339" s="411"/>
      <c r="R339" s="411">
        <v>823.45</v>
      </c>
      <c r="S339" s="411"/>
      <c r="T339" s="411"/>
      <c r="U339" s="411"/>
      <c r="V339" s="411"/>
      <c r="W339" s="406">
        <v>28583</v>
      </c>
      <c r="X339" s="411">
        <v>15108890.91</v>
      </c>
      <c r="Y339" s="411"/>
      <c r="Z339" s="411">
        <v>5108.25</v>
      </c>
      <c r="AA339" s="411"/>
      <c r="AB339" s="411"/>
      <c r="AC339" s="411"/>
      <c r="AD339" s="411"/>
      <c r="AE339" s="406">
        <v>23734</v>
      </c>
      <c r="AF339" s="411">
        <v>13034421.08</v>
      </c>
      <c r="AG339" s="411"/>
      <c r="AH339" s="411">
        <v>9291.08</v>
      </c>
      <c r="AI339" s="411"/>
      <c r="AJ339" s="411"/>
      <c r="AK339" s="411"/>
      <c r="AL339" s="411"/>
      <c r="AM339" s="276"/>
      <c r="AN339" s="276"/>
      <c r="AO339" s="353"/>
      <c r="AP339" s="276"/>
      <c r="AQ339" s="276"/>
      <c r="AR339" s="353"/>
      <c r="AS339" s="276"/>
      <c r="AT339" s="276"/>
      <c r="AU339" s="276"/>
      <c r="AV339" s="276"/>
      <c r="AW339" s="276"/>
      <c r="AX339" s="276"/>
      <c r="AY339" s="276"/>
      <c r="AZ339" s="276"/>
      <c r="BA339" s="276"/>
      <c r="BB339" s="276"/>
      <c r="BC339" s="276"/>
      <c r="BD339" s="276"/>
      <c r="BE339" s="276"/>
      <c r="BF339" s="276"/>
      <c r="BG339" s="276"/>
      <c r="BH339" s="276"/>
      <c r="BI339" s="276"/>
      <c r="BJ339" s="276"/>
      <c r="BK339" s="276"/>
      <c r="BL339" s="276"/>
      <c r="BM339" s="276"/>
    </row>
    <row r="340" spans="1:65" x14ac:dyDescent="0.25">
      <c r="A340" s="270">
        <v>73010</v>
      </c>
      <c r="B340" s="76" t="s">
        <v>68</v>
      </c>
      <c r="C340" s="76"/>
      <c r="D340" s="76"/>
      <c r="E340" s="77" t="s">
        <v>432</v>
      </c>
      <c r="F340" s="83" t="s">
        <v>36</v>
      </c>
      <c r="G340" s="79">
        <v>6368</v>
      </c>
      <c r="H340" s="80">
        <v>32549245.260000002</v>
      </c>
      <c r="I340" s="80"/>
      <c r="J340" s="80">
        <v>25958968.850000001</v>
      </c>
      <c r="K340" s="80"/>
      <c r="L340" s="80"/>
      <c r="M340" s="80"/>
      <c r="N340" s="80"/>
      <c r="O340" s="79">
        <v>6308</v>
      </c>
      <c r="P340" s="80">
        <v>34966854.210000001</v>
      </c>
      <c r="Q340" s="80"/>
      <c r="R340" s="80">
        <v>27869364.780000001</v>
      </c>
      <c r="S340" s="80"/>
      <c r="T340" s="80"/>
      <c r="U340" s="80"/>
      <c r="V340" s="80"/>
      <c r="W340" s="79">
        <v>6112</v>
      </c>
      <c r="X340" s="80">
        <v>33580294.359999999</v>
      </c>
      <c r="Y340" s="80"/>
      <c r="Z340" s="80">
        <v>27107304.899999999</v>
      </c>
      <c r="AA340" s="80"/>
      <c r="AB340" s="80"/>
      <c r="AC340" s="80"/>
      <c r="AD340" s="80"/>
      <c r="AE340" s="79">
        <v>5530</v>
      </c>
      <c r="AF340" s="80">
        <v>31147253.420000002</v>
      </c>
      <c r="AG340" s="80"/>
      <c r="AH340" s="80">
        <v>25932030.66</v>
      </c>
      <c r="AI340" s="80"/>
      <c r="AJ340" s="80"/>
      <c r="AK340" s="80"/>
      <c r="AL340" s="80"/>
      <c r="AN340" s="198"/>
      <c r="AO340" s="351"/>
      <c r="AP340" s="214"/>
      <c r="AQ340" s="198"/>
      <c r="AR340" s="351"/>
      <c r="AS340" s="214"/>
      <c r="AT340" s="198"/>
      <c r="AU340" s="214"/>
      <c r="AV340" s="214"/>
      <c r="AW340" s="198"/>
      <c r="AX340" s="214"/>
      <c r="AY340" s="214"/>
    </row>
    <row r="341" spans="1:65" x14ac:dyDescent="0.25">
      <c r="A341" s="270">
        <v>73010</v>
      </c>
      <c r="B341" s="76" t="s">
        <v>68</v>
      </c>
      <c r="C341" s="76"/>
      <c r="D341" s="76"/>
      <c r="E341" s="77" t="s">
        <v>433</v>
      </c>
      <c r="F341" s="83" t="s">
        <v>36</v>
      </c>
      <c r="G341" s="79">
        <v>134145</v>
      </c>
      <c r="H341" s="80">
        <v>6981962.9400000004</v>
      </c>
      <c r="I341" s="80"/>
      <c r="J341" s="80">
        <v>5426468.7199999997</v>
      </c>
      <c r="K341" s="80"/>
      <c r="L341" s="80"/>
      <c r="M341" s="80"/>
      <c r="N341" s="80"/>
      <c r="O341" s="79">
        <v>123343</v>
      </c>
      <c r="P341" s="80">
        <v>7156083.54</v>
      </c>
      <c r="Q341" s="80"/>
      <c r="R341" s="80">
        <v>4248062.84</v>
      </c>
      <c r="S341" s="80"/>
      <c r="T341" s="80"/>
      <c r="U341" s="80"/>
      <c r="V341" s="80"/>
      <c r="W341" s="79">
        <v>141502</v>
      </c>
      <c r="X341" s="80">
        <v>7071796.8300000001</v>
      </c>
      <c r="Y341" s="80"/>
      <c r="Z341" s="80">
        <v>3931698.31</v>
      </c>
      <c r="AA341" s="80"/>
      <c r="AB341" s="80"/>
      <c r="AC341" s="80"/>
      <c r="AD341" s="80"/>
      <c r="AE341" s="79">
        <v>198598</v>
      </c>
      <c r="AF341" s="80">
        <v>9480513</v>
      </c>
      <c r="AG341" s="80"/>
      <c r="AH341" s="80">
        <v>5670196.0599999996</v>
      </c>
      <c r="AI341" s="80"/>
      <c r="AJ341" s="80"/>
      <c r="AK341" s="80"/>
      <c r="AL341" s="80"/>
      <c r="AN341" s="198"/>
      <c r="AO341" s="351"/>
      <c r="AP341" s="214"/>
      <c r="AQ341" s="198"/>
      <c r="AR341" s="351"/>
      <c r="AS341" s="214"/>
      <c r="AT341" s="198"/>
      <c r="AU341" s="214"/>
      <c r="AV341" s="214"/>
      <c r="AW341" s="198"/>
      <c r="AX341" s="214"/>
      <c r="AY341" s="214"/>
    </row>
    <row r="342" spans="1:65" x14ac:dyDescent="0.25">
      <c r="A342" s="417">
        <v>73010</v>
      </c>
      <c r="B342" s="396" t="s">
        <v>68</v>
      </c>
      <c r="C342" s="396"/>
      <c r="D342" s="396"/>
      <c r="E342" s="390" t="s">
        <v>448</v>
      </c>
      <c r="F342" s="390" t="s">
        <v>36</v>
      </c>
      <c r="G342" s="405"/>
      <c r="H342" s="410"/>
      <c r="I342" s="410"/>
      <c r="J342" s="413"/>
      <c r="K342" s="413"/>
      <c r="L342" s="413"/>
      <c r="M342" s="413"/>
      <c r="N342" s="413"/>
      <c r="O342" s="405">
        <v>462</v>
      </c>
      <c r="P342" s="410">
        <v>3337773.15</v>
      </c>
      <c r="Q342" s="410"/>
      <c r="R342" s="413">
        <v>356606.78</v>
      </c>
      <c r="S342" s="413"/>
      <c r="T342" s="413"/>
      <c r="U342" s="413"/>
      <c r="V342" s="413"/>
      <c r="W342" s="415">
        <v>1089</v>
      </c>
      <c r="X342" s="413">
        <v>8271315</v>
      </c>
      <c r="Y342" s="410"/>
      <c r="Z342" s="413">
        <v>559702.37</v>
      </c>
      <c r="AA342" s="413"/>
      <c r="AB342" s="413"/>
      <c r="AC342" s="413"/>
      <c r="AD342" s="413"/>
      <c r="AE342" s="415">
        <v>1185</v>
      </c>
      <c r="AF342" s="413">
        <v>8761528.4800000004</v>
      </c>
      <c r="AG342" s="410"/>
      <c r="AH342" s="413">
        <v>475161.62</v>
      </c>
      <c r="AI342" s="413"/>
      <c r="AJ342" s="413"/>
      <c r="AK342" s="413"/>
      <c r="AL342" s="413"/>
      <c r="AM342" s="219"/>
      <c r="AN342" s="219"/>
      <c r="AO342" s="352"/>
      <c r="AP342" s="219"/>
      <c r="AQ342" s="219"/>
      <c r="AR342" s="352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19"/>
    </row>
    <row r="343" spans="1:65" x14ac:dyDescent="0.25">
      <c r="A343" s="419">
        <v>73010</v>
      </c>
      <c r="B343" s="397" t="s">
        <v>68</v>
      </c>
      <c r="C343" s="397"/>
      <c r="D343" s="397"/>
      <c r="E343" s="392" t="s">
        <v>458</v>
      </c>
      <c r="F343" s="392" t="s">
        <v>36</v>
      </c>
      <c r="G343" s="406"/>
      <c r="H343" s="411"/>
      <c r="I343" s="411"/>
      <c r="J343" s="411"/>
      <c r="K343" s="411"/>
      <c r="L343" s="411"/>
      <c r="M343" s="411"/>
      <c r="N343" s="411"/>
      <c r="O343" s="406">
        <v>9113</v>
      </c>
      <c r="P343" s="411">
        <v>2434575.5699999998</v>
      </c>
      <c r="Q343" s="411"/>
      <c r="R343" s="411"/>
      <c r="S343" s="411"/>
      <c r="T343" s="411"/>
      <c r="U343" s="411"/>
      <c r="V343" s="411"/>
      <c r="W343" s="406">
        <v>39179</v>
      </c>
      <c r="X343" s="411">
        <v>6901888.2300000004</v>
      </c>
      <c r="Y343" s="411"/>
      <c r="Z343" s="444"/>
      <c r="AA343" s="411"/>
      <c r="AB343" s="411"/>
      <c r="AC343" s="411"/>
      <c r="AD343" s="411"/>
      <c r="AE343" s="406">
        <v>48786</v>
      </c>
      <c r="AF343" s="411">
        <v>8993086.0399999991</v>
      </c>
      <c r="AG343" s="411"/>
      <c r="AH343" s="444"/>
      <c r="AI343" s="411"/>
      <c r="AJ343" s="411"/>
      <c r="AK343" s="411"/>
      <c r="AL343" s="411"/>
      <c r="AM343" s="276"/>
      <c r="AN343" s="276"/>
      <c r="AO343" s="353"/>
      <c r="AP343" s="276"/>
      <c r="AQ343" s="276"/>
      <c r="AR343" s="353"/>
      <c r="AS343" s="276"/>
      <c r="AT343" s="276"/>
      <c r="AU343" s="276"/>
      <c r="AV343" s="276"/>
      <c r="AW343" s="276"/>
      <c r="AX343" s="276"/>
      <c r="AY343" s="276"/>
      <c r="AZ343" s="276"/>
      <c r="BA343" s="276"/>
      <c r="BB343" s="276"/>
      <c r="BC343" s="276"/>
      <c r="BD343" s="276"/>
      <c r="BE343" s="276"/>
      <c r="BF343" s="276"/>
      <c r="BG343" s="276"/>
      <c r="BH343" s="276"/>
      <c r="BI343" s="276"/>
      <c r="BJ343" s="276"/>
      <c r="BK343" s="276"/>
      <c r="BL343" s="276"/>
      <c r="BM343" s="276"/>
    </row>
    <row r="344" spans="1:65" x14ac:dyDescent="0.25">
      <c r="A344" s="270">
        <v>72047</v>
      </c>
      <c r="B344" s="76" t="s">
        <v>69</v>
      </c>
      <c r="C344" s="76"/>
      <c r="D344" s="76"/>
      <c r="E344" s="77" t="s">
        <v>432</v>
      </c>
      <c r="F344" s="83" t="s">
        <v>36</v>
      </c>
      <c r="G344" s="79">
        <v>5116</v>
      </c>
      <c r="H344" s="80">
        <v>29264740.260000002</v>
      </c>
      <c r="I344" s="80"/>
      <c r="J344" s="80">
        <v>25865053.010000002</v>
      </c>
      <c r="K344" s="80"/>
      <c r="L344" s="80"/>
      <c r="M344" s="80"/>
      <c r="N344" s="80"/>
      <c r="O344" s="79">
        <v>6077</v>
      </c>
      <c r="P344" s="80">
        <v>35446798.789999999</v>
      </c>
      <c r="Q344" s="80"/>
      <c r="R344" s="80">
        <v>29734057.539999999</v>
      </c>
      <c r="S344" s="80"/>
      <c r="T344" s="80"/>
      <c r="U344" s="80"/>
      <c r="V344" s="80"/>
      <c r="W344" s="79">
        <v>5994</v>
      </c>
      <c r="X344" s="80">
        <v>34762286.770000003</v>
      </c>
      <c r="Y344" s="80"/>
      <c r="Z344" s="80">
        <v>28183609.079999998</v>
      </c>
      <c r="AA344" s="80"/>
      <c r="AB344" s="80"/>
      <c r="AC344" s="80"/>
      <c r="AD344" s="80"/>
      <c r="AE344" s="79">
        <v>4691</v>
      </c>
      <c r="AF344" s="80">
        <v>28393490.359999999</v>
      </c>
      <c r="AG344" s="80"/>
      <c r="AH344" s="80">
        <v>22567228.510000002</v>
      </c>
      <c r="AI344" s="80"/>
      <c r="AJ344" s="80"/>
      <c r="AK344" s="80"/>
      <c r="AL344" s="80"/>
      <c r="AN344" s="198"/>
      <c r="AO344" s="351"/>
      <c r="AP344" s="214"/>
      <c r="AQ344" s="198"/>
      <c r="AR344" s="351"/>
      <c r="AS344" s="214"/>
      <c r="AT344" s="198"/>
      <c r="AU344" s="214"/>
      <c r="AV344" s="214"/>
      <c r="AW344" s="198"/>
      <c r="AX344" s="214"/>
      <c r="AY344" s="214"/>
    </row>
    <row r="345" spans="1:65" x14ac:dyDescent="0.25">
      <c r="A345" s="270">
        <v>72047</v>
      </c>
      <c r="B345" s="76" t="s">
        <v>69</v>
      </c>
      <c r="C345" s="76"/>
      <c r="D345" s="76"/>
      <c r="E345" s="77" t="s">
        <v>433</v>
      </c>
      <c r="F345" s="83" t="s">
        <v>36</v>
      </c>
      <c r="G345" s="79">
        <v>105256</v>
      </c>
      <c r="H345" s="80">
        <v>6174461.6500000004</v>
      </c>
      <c r="I345" s="80"/>
      <c r="J345" s="80">
        <v>5243691.63</v>
      </c>
      <c r="K345" s="80"/>
      <c r="L345" s="80"/>
      <c r="M345" s="80"/>
      <c r="N345" s="80"/>
      <c r="O345" s="79">
        <v>137940</v>
      </c>
      <c r="P345" s="80">
        <v>8293779.6900000004</v>
      </c>
      <c r="Q345" s="80"/>
      <c r="R345" s="80">
        <v>6322462.1399999997</v>
      </c>
      <c r="S345" s="80"/>
      <c r="T345" s="80"/>
      <c r="U345" s="80"/>
      <c r="V345" s="80"/>
      <c r="W345" s="79">
        <v>145156</v>
      </c>
      <c r="X345" s="80">
        <v>8326506.2400000002</v>
      </c>
      <c r="Y345" s="80"/>
      <c r="Z345" s="80">
        <v>6060603.6900000004</v>
      </c>
      <c r="AA345" s="80"/>
      <c r="AB345" s="80"/>
      <c r="AC345" s="80"/>
      <c r="AD345" s="80"/>
      <c r="AE345" s="79">
        <v>114764</v>
      </c>
      <c r="AF345" s="80">
        <v>7320349.3300000001</v>
      </c>
      <c r="AG345" s="80"/>
      <c r="AH345" s="80">
        <v>4893479.74</v>
      </c>
      <c r="AI345" s="80"/>
      <c r="AJ345" s="80"/>
      <c r="AK345" s="80"/>
      <c r="AL345" s="80"/>
      <c r="AN345" s="198"/>
      <c r="AO345" s="351"/>
      <c r="AP345" s="214"/>
      <c r="AQ345" s="198"/>
      <c r="AR345" s="351"/>
      <c r="AS345" s="214"/>
      <c r="AT345" s="198"/>
      <c r="AU345" s="214"/>
      <c r="AV345" s="214"/>
      <c r="AW345" s="198"/>
      <c r="AX345" s="214"/>
      <c r="AY345" s="214"/>
    </row>
    <row r="346" spans="1:65" x14ac:dyDescent="0.25">
      <c r="A346" s="417">
        <v>72047</v>
      </c>
      <c r="B346" s="396" t="s">
        <v>69</v>
      </c>
      <c r="C346" s="396"/>
      <c r="D346" s="396"/>
      <c r="E346" s="390" t="s">
        <v>448</v>
      </c>
      <c r="F346" s="390" t="s">
        <v>36</v>
      </c>
      <c r="G346" s="405"/>
      <c r="H346" s="410"/>
      <c r="I346" s="410"/>
      <c r="J346" s="413"/>
      <c r="K346" s="413"/>
      <c r="L346" s="413"/>
      <c r="M346" s="413"/>
      <c r="N346" s="413"/>
      <c r="O346" s="405">
        <v>87</v>
      </c>
      <c r="P346" s="410">
        <v>597568.35</v>
      </c>
      <c r="Q346" s="410"/>
      <c r="R346" s="413">
        <v>76896.929999999993</v>
      </c>
      <c r="S346" s="413"/>
      <c r="T346" s="413"/>
      <c r="U346" s="413"/>
      <c r="V346" s="413"/>
      <c r="W346" s="415">
        <v>238</v>
      </c>
      <c r="X346" s="413">
        <v>1661218.25</v>
      </c>
      <c r="Y346" s="410"/>
      <c r="Z346" s="413">
        <v>28954.79</v>
      </c>
      <c r="AA346" s="413"/>
      <c r="AB346" s="413"/>
      <c r="AC346" s="413"/>
      <c r="AD346" s="413"/>
      <c r="AE346" s="415">
        <v>242</v>
      </c>
      <c r="AF346" s="413">
        <v>1478745.25</v>
      </c>
      <c r="AG346" s="410"/>
      <c r="AH346" s="413">
        <v>77910.990000000005</v>
      </c>
      <c r="AI346" s="413"/>
      <c r="AJ346" s="413"/>
      <c r="AK346" s="413"/>
      <c r="AL346" s="413"/>
      <c r="AM346" s="219"/>
      <c r="AN346" s="219"/>
      <c r="AO346" s="352"/>
      <c r="AP346" s="219"/>
      <c r="AQ346" s="219"/>
      <c r="AR346" s="352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</row>
    <row r="347" spans="1:65" x14ac:dyDescent="0.25">
      <c r="A347" s="270">
        <v>76379</v>
      </c>
      <c r="B347" s="76" t="s">
        <v>70</v>
      </c>
      <c r="C347" s="76"/>
      <c r="D347" s="76"/>
      <c r="E347" s="77" t="s">
        <v>432</v>
      </c>
      <c r="F347" s="83" t="s">
        <v>36</v>
      </c>
      <c r="G347" s="79">
        <v>5104</v>
      </c>
      <c r="H347" s="80">
        <v>48993993.5</v>
      </c>
      <c r="I347" s="80"/>
      <c r="J347" s="80">
        <v>35797171.990000002</v>
      </c>
      <c r="K347" s="80"/>
      <c r="L347" s="80"/>
      <c r="M347" s="80"/>
      <c r="N347" s="80"/>
      <c r="O347" s="79">
        <v>5345</v>
      </c>
      <c r="P347" s="80">
        <v>53812649.659999996</v>
      </c>
      <c r="Q347" s="80"/>
      <c r="R347" s="80">
        <v>36405150.880000003</v>
      </c>
      <c r="S347" s="80"/>
      <c r="T347" s="80"/>
      <c r="U347" s="80"/>
      <c r="V347" s="80"/>
      <c r="W347" s="79">
        <v>5202</v>
      </c>
      <c r="X347" s="80">
        <v>49582696.979999997</v>
      </c>
      <c r="Y347" s="80"/>
      <c r="Z347" s="80">
        <v>32859920.34</v>
      </c>
      <c r="AA347" s="80"/>
      <c r="AB347" s="80"/>
      <c r="AC347" s="80"/>
      <c r="AD347" s="80"/>
      <c r="AE347" s="79">
        <v>4781</v>
      </c>
      <c r="AF347" s="80">
        <v>42952938</v>
      </c>
      <c r="AG347" s="80"/>
      <c r="AH347" s="80">
        <v>27744454.399999999</v>
      </c>
      <c r="AI347" s="80"/>
      <c r="AJ347" s="80"/>
      <c r="AK347" s="80"/>
      <c r="AL347" s="80"/>
      <c r="AN347" s="198"/>
      <c r="AO347" s="351"/>
      <c r="AP347" s="214"/>
      <c r="AQ347" s="198"/>
      <c r="AR347" s="351"/>
      <c r="AS347" s="214"/>
      <c r="AT347" s="198"/>
      <c r="AU347" s="214"/>
      <c r="AV347" s="214"/>
      <c r="AW347" s="198"/>
      <c r="AX347" s="214"/>
      <c r="AY347" s="214"/>
    </row>
    <row r="348" spans="1:65" x14ac:dyDescent="0.25">
      <c r="A348" s="270">
        <v>76379</v>
      </c>
      <c r="B348" s="76" t="s">
        <v>70</v>
      </c>
      <c r="C348" s="76"/>
      <c r="D348" s="76"/>
      <c r="E348" s="77" t="s">
        <v>433</v>
      </c>
      <c r="F348" s="83" t="s">
        <v>36</v>
      </c>
      <c r="G348" s="79">
        <v>234587</v>
      </c>
      <c r="H348" s="80">
        <v>12032160.59</v>
      </c>
      <c r="I348" s="80"/>
      <c r="J348" s="80">
        <v>8934628.4399999995</v>
      </c>
      <c r="K348" s="80"/>
      <c r="L348" s="80"/>
      <c r="M348" s="80"/>
      <c r="N348" s="80"/>
      <c r="O348" s="79">
        <v>251649</v>
      </c>
      <c r="P348" s="80">
        <v>13341442.52</v>
      </c>
      <c r="Q348" s="80"/>
      <c r="R348" s="80">
        <v>8643356.7100000009</v>
      </c>
      <c r="S348" s="80"/>
      <c r="T348" s="80"/>
      <c r="U348" s="80"/>
      <c r="V348" s="80"/>
      <c r="W348" s="79">
        <v>233838</v>
      </c>
      <c r="X348" s="80">
        <v>11324554.949999999</v>
      </c>
      <c r="Y348" s="80"/>
      <c r="Z348" s="80">
        <v>7484276.8600000003</v>
      </c>
      <c r="AA348" s="80"/>
      <c r="AB348" s="80"/>
      <c r="AC348" s="80"/>
      <c r="AD348" s="80"/>
      <c r="AE348" s="79">
        <v>241643</v>
      </c>
      <c r="AF348" s="80">
        <v>12108648.59</v>
      </c>
      <c r="AG348" s="80"/>
      <c r="AH348" s="80">
        <v>7652547.75</v>
      </c>
      <c r="AI348" s="80"/>
      <c r="AJ348" s="80"/>
      <c r="AK348" s="80"/>
      <c r="AL348" s="80"/>
      <c r="AN348" s="198"/>
      <c r="AO348" s="351"/>
      <c r="AP348" s="214"/>
      <c r="AQ348" s="198"/>
      <c r="AR348" s="351"/>
      <c r="AS348" s="214"/>
      <c r="AT348" s="198"/>
      <c r="AU348" s="214"/>
      <c r="AV348" s="214"/>
      <c r="AW348" s="198"/>
      <c r="AX348" s="214"/>
      <c r="AY348" s="214"/>
    </row>
    <row r="349" spans="1:65" x14ac:dyDescent="0.25">
      <c r="A349" s="417">
        <v>76379</v>
      </c>
      <c r="B349" s="396" t="s">
        <v>70</v>
      </c>
      <c r="C349" s="396"/>
      <c r="D349" s="396"/>
      <c r="E349" s="390" t="s">
        <v>448</v>
      </c>
      <c r="F349" s="390" t="s">
        <v>36</v>
      </c>
      <c r="G349" s="405"/>
      <c r="H349" s="410"/>
      <c r="I349" s="410"/>
      <c r="J349" s="413"/>
      <c r="K349" s="413"/>
      <c r="L349" s="413"/>
      <c r="M349" s="413"/>
      <c r="N349" s="413"/>
      <c r="O349" s="405">
        <v>400</v>
      </c>
      <c r="P349" s="410">
        <v>3567430.95</v>
      </c>
      <c r="Q349" s="410"/>
      <c r="R349" s="413">
        <v>190473.06</v>
      </c>
      <c r="S349" s="413"/>
      <c r="T349" s="413"/>
      <c r="U349" s="413"/>
      <c r="V349" s="413"/>
      <c r="W349" s="415">
        <v>882</v>
      </c>
      <c r="X349" s="413">
        <v>8723023.0700000003</v>
      </c>
      <c r="Y349" s="410"/>
      <c r="Z349" s="413">
        <v>512634.46</v>
      </c>
      <c r="AA349" s="413"/>
      <c r="AB349" s="413"/>
      <c r="AC349" s="413"/>
      <c r="AD349" s="413"/>
      <c r="AE349" s="415">
        <v>851</v>
      </c>
      <c r="AF349" s="413">
        <v>7836561.25</v>
      </c>
      <c r="AG349" s="410"/>
      <c r="AH349" s="413">
        <v>342522.2</v>
      </c>
      <c r="AI349" s="413"/>
      <c r="AJ349" s="413"/>
      <c r="AK349" s="413"/>
      <c r="AL349" s="413"/>
      <c r="AM349" s="219"/>
      <c r="AN349" s="219"/>
      <c r="AO349" s="352"/>
      <c r="AP349" s="219"/>
      <c r="AQ349" s="219"/>
      <c r="AR349" s="352"/>
      <c r="AS349" s="219"/>
      <c r="AT349" s="219"/>
      <c r="AU349" s="219"/>
      <c r="AV349" s="219"/>
      <c r="AW349" s="219"/>
      <c r="AX349" s="219"/>
      <c r="AY349" s="219"/>
      <c r="AZ349" s="219"/>
      <c r="BA349" s="219"/>
      <c r="BB349" s="219"/>
      <c r="BC349" s="219"/>
      <c r="BD349" s="219"/>
      <c r="BE349" s="219"/>
      <c r="BF349" s="219"/>
      <c r="BG349" s="219"/>
      <c r="BH349" s="219"/>
      <c r="BI349" s="219"/>
      <c r="BJ349" s="219"/>
      <c r="BK349" s="219"/>
      <c r="BL349" s="219"/>
      <c r="BM349" s="219"/>
    </row>
    <row r="350" spans="1:65" x14ac:dyDescent="0.25">
      <c r="A350" s="419">
        <v>76379</v>
      </c>
      <c r="B350" s="397" t="s">
        <v>70</v>
      </c>
      <c r="C350" s="397"/>
      <c r="D350" s="397"/>
      <c r="E350" s="392" t="s">
        <v>458</v>
      </c>
      <c r="F350" s="392" t="s">
        <v>36</v>
      </c>
      <c r="G350" s="406"/>
      <c r="H350" s="411"/>
      <c r="I350" s="411"/>
      <c r="J350" s="411"/>
      <c r="K350" s="411"/>
      <c r="L350" s="411"/>
      <c r="M350" s="411"/>
      <c r="N350" s="411"/>
      <c r="O350" s="406">
        <v>11317</v>
      </c>
      <c r="P350" s="411">
        <v>3397892.42</v>
      </c>
      <c r="Q350" s="411"/>
      <c r="R350" s="411"/>
      <c r="S350" s="411"/>
      <c r="T350" s="411"/>
      <c r="U350" s="411"/>
      <c r="V350" s="411"/>
      <c r="W350" s="406">
        <v>8693</v>
      </c>
      <c r="X350" s="411">
        <v>2408277.58</v>
      </c>
      <c r="Y350" s="411"/>
      <c r="Z350" s="444"/>
      <c r="AA350" s="411"/>
      <c r="AB350" s="411"/>
      <c r="AC350" s="411"/>
      <c r="AD350" s="411"/>
      <c r="AE350" s="443"/>
      <c r="AF350" s="444"/>
      <c r="AG350" s="411"/>
      <c r="AH350" s="444"/>
      <c r="AI350" s="411"/>
      <c r="AJ350" s="411"/>
      <c r="AK350" s="411"/>
      <c r="AL350" s="411"/>
      <c r="AM350" s="276"/>
      <c r="AN350" s="276"/>
      <c r="AO350" s="353"/>
      <c r="AP350" s="276"/>
      <c r="AQ350" s="276"/>
      <c r="AR350" s="353"/>
      <c r="AS350" s="276"/>
      <c r="AT350" s="276"/>
      <c r="AU350" s="276"/>
      <c r="AV350" s="276"/>
      <c r="AW350" s="276"/>
      <c r="AX350" s="276"/>
      <c r="AY350" s="276"/>
      <c r="AZ350" s="276"/>
      <c r="BA350" s="276"/>
      <c r="BB350" s="276"/>
      <c r="BC350" s="276"/>
      <c r="BD350" s="276"/>
      <c r="BE350" s="276"/>
      <c r="BF350" s="276"/>
      <c r="BG350" s="276"/>
      <c r="BH350" s="276"/>
      <c r="BI350" s="276"/>
      <c r="BJ350" s="276"/>
      <c r="BK350" s="276"/>
      <c r="BL350" s="276"/>
      <c r="BM350" s="276"/>
    </row>
    <row r="351" spans="1:65" x14ac:dyDescent="0.25">
      <c r="A351" s="270">
        <v>72037</v>
      </c>
      <c r="B351" s="76" t="s">
        <v>71</v>
      </c>
      <c r="C351" s="76"/>
      <c r="D351" s="76"/>
      <c r="E351" s="77" t="s">
        <v>432</v>
      </c>
      <c r="F351" s="83" t="s">
        <v>36</v>
      </c>
      <c r="G351" s="79">
        <v>2277</v>
      </c>
      <c r="H351" s="80">
        <v>13080066.34</v>
      </c>
      <c r="I351" s="80"/>
      <c r="J351" s="80">
        <v>10600455.130000001</v>
      </c>
      <c r="K351" s="80"/>
      <c r="L351" s="80"/>
      <c r="M351" s="80"/>
      <c r="N351" s="80"/>
      <c r="O351" s="79">
        <v>2398</v>
      </c>
      <c r="P351" s="80">
        <v>14414912.960000001</v>
      </c>
      <c r="Q351" s="80"/>
      <c r="R351" s="80">
        <v>8693611.1500000004</v>
      </c>
      <c r="S351" s="80"/>
      <c r="T351" s="80"/>
      <c r="U351" s="80"/>
      <c r="V351" s="80"/>
      <c r="W351" s="79">
        <v>2616</v>
      </c>
      <c r="X351" s="80">
        <v>15985841</v>
      </c>
      <c r="Y351" s="80"/>
      <c r="Z351" s="80">
        <v>8125553.6799999997</v>
      </c>
      <c r="AA351" s="80"/>
      <c r="AB351" s="80"/>
      <c r="AC351" s="80"/>
      <c r="AD351" s="80"/>
      <c r="AE351" s="79">
        <v>2097</v>
      </c>
      <c r="AF351" s="80">
        <v>15391438.9</v>
      </c>
      <c r="AG351" s="80"/>
      <c r="AH351" s="80">
        <v>6687650.8300000001</v>
      </c>
      <c r="AI351" s="80"/>
      <c r="AJ351" s="80"/>
      <c r="AK351" s="80"/>
      <c r="AL351" s="80"/>
      <c r="AN351" s="198"/>
      <c r="AO351" s="351"/>
      <c r="AP351" s="214"/>
      <c r="AQ351" s="198"/>
      <c r="AR351" s="351"/>
      <c r="AS351" s="214"/>
      <c r="AT351" s="198"/>
      <c r="AU351" s="214"/>
      <c r="AV351" s="214"/>
      <c r="AW351" s="198"/>
      <c r="AX351" s="214"/>
      <c r="AY351" s="214"/>
    </row>
    <row r="352" spans="1:65" x14ac:dyDescent="0.25">
      <c r="A352" s="270">
        <v>72037</v>
      </c>
      <c r="B352" s="76" t="s">
        <v>71</v>
      </c>
      <c r="C352" s="76"/>
      <c r="D352" s="76"/>
      <c r="E352" s="77" t="s">
        <v>433</v>
      </c>
      <c r="F352" s="83" t="s">
        <v>36</v>
      </c>
      <c r="G352" s="79">
        <v>97079</v>
      </c>
      <c r="H352" s="80">
        <v>7553641.3499999996</v>
      </c>
      <c r="I352" s="80"/>
      <c r="J352" s="80">
        <v>3685778.71</v>
      </c>
      <c r="K352" s="80"/>
      <c r="L352" s="80"/>
      <c r="M352" s="80"/>
      <c r="N352" s="80"/>
      <c r="O352" s="79">
        <v>92939</v>
      </c>
      <c r="P352" s="80">
        <v>8272295.9699999997</v>
      </c>
      <c r="Q352" s="80"/>
      <c r="R352" s="80">
        <v>3190929.36</v>
      </c>
      <c r="S352" s="80"/>
      <c r="T352" s="80"/>
      <c r="U352" s="80"/>
      <c r="V352" s="80"/>
      <c r="W352" s="79">
        <v>123308</v>
      </c>
      <c r="X352" s="80">
        <v>10115298.119999999</v>
      </c>
      <c r="Y352" s="80"/>
      <c r="Z352" s="80">
        <v>4543148.3600000003</v>
      </c>
      <c r="AA352" s="80"/>
      <c r="AB352" s="80"/>
      <c r="AC352" s="80"/>
      <c r="AD352" s="80"/>
      <c r="AE352" s="79">
        <v>123389</v>
      </c>
      <c r="AF352" s="80">
        <v>12134658.109999999</v>
      </c>
      <c r="AG352" s="80"/>
      <c r="AH352" s="80">
        <v>5698341.9900000002</v>
      </c>
      <c r="AI352" s="80"/>
      <c r="AJ352" s="80"/>
      <c r="AK352" s="80"/>
      <c r="AL352" s="80"/>
      <c r="AN352" s="198"/>
      <c r="AO352" s="351"/>
      <c r="AP352" s="214"/>
      <c r="AQ352" s="198"/>
      <c r="AR352" s="351"/>
      <c r="AS352" s="214"/>
      <c r="AT352" s="198"/>
      <c r="AU352" s="214"/>
      <c r="AV352" s="214"/>
      <c r="AW352" s="198"/>
      <c r="AX352" s="214"/>
      <c r="AY352" s="214"/>
    </row>
    <row r="353" spans="1:65" x14ac:dyDescent="0.25">
      <c r="A353" s="417">
        <v>72037</v>
      </c>
      <c r="B353" s="396" t="s">
        <v>71</v>
      </c>
      <c r="C353" s="396"/>
      <c r="D353" s="396"/>
      <c r="E353" s="390" t="s">
        <v>448</v>
      </c>
      <c r="F353" s="390" t="s">
        <v>36</v>
      </c>
      <c r="G353" s="405"/>
      <c r="H353" s="410"/>
      <c r="I353" s="410"/>
      <c r="J353" s="413"/>
      <c r="K353" s="413"/>
      <c r="L353" s="413"/>
      <c r="M353" s="413"/>
      <c r="N353" s="413"/>
      <c r="O353" s="405">
        <v>843</v>
      </c>
      <c r="P353" s="410">
        <v>6512070.1500000004</v>
      </c>
      <c r="Q353" s="410"/>
      <c r="R353" s="413">
        <v>14329.81</v>
      </c>
      <c r="S353" s="413"/>
      <c r="T353" s="413"/>
      <c r="U353" s="413"/>
      <c r="V353" s="413"/>
      <c r="W353" s="415">
        <v>1636</v>
      </c>
      <c r="X353" s="413">
        <v>12342395.810000001</v>
      </c>
      <c r="Y353" s="410"/>
      <c r="Z353" s="413">
        <v>31685.200000000001</v>
      </c>
      <c r="AA353" s="413"/>
      <c r="AB353" s="413"/>
      <c r="AC353" s="413"/>
      <c r="AD353" s="413"/>
      <c r="AE353" s="415">
        <v>1300</v>
      </c>
      <c r="AF353" s="413">
        <v>10695912.960000001</v>
      </c>
      <c r="AG353" s="410"/>
      <c r="AH353" s="413">
        <v>14136.9</v>
      </c>
      <c r="AI353" s="413"/>
      <c r="AJ353" s="413"/>
      <c r="AK353" s="413"/>
      <c r="AL353" s="413"/>
      <c r="AM353" s="219"/>
      <c r="AN353" s="219"/>
      <c r="AO353" s="352"/>
      <c r="AP353" s="219"/>
      <c r="AQ353" s="219"/>
      <c r="AR353" s="352"/>
      <c r="AS353" s="219"/>
      <c r="AT353" s="219"/>
      <c r="AU353" s="219"/>
      <c r="AV353" s="219"/>
      <c r="AW353" s="219"/>
      <c r="AX353" s="219"/>
      <c r="AY353" s="219"/>
      <c r="AZ353" s="219"/>
      <c r="BA353" s="219"/>
      <c r="BB353" s="219"/>
      <c r="BC353" s="219"/>
      <c r="BD353" s="219"/>
      <c r="BE353" s="219"/>
      <c r="BF353" s="219"/>
      <c r="BG353" s="219"/>
      <c r="BH353" s="219"/>
      <c r="BI353" s="219"/>
      <c r="BJ353" s="219"/>
      <c r="BK353" s="219"/>
      <c r="BL353" s="219"/>
      <c r="BM353" s="219"/>
    </row>
    <row r="354" spans="1:65" x14ac:dyDescent="0.25">
      <c r="A354" s="419">
        <v>72037</v>
      </c>
      <c r="B354" s="397" t="s">
        <v>71</v>
      </c>
      <c r="C354" s="397"/>
      <c r="D354" s="397"/>
      <c r="E354" s="392" t="s">
        <v>458</v>
      </c>
      <c r="F354" s="392" t="s">
        <v>36</v>
      </c>
      <c r="G354" s="406"/>
      <c r="H354" s="411"/>
      <c r="I354" s="411"/>
      <c r="J354" s="411"/>
      <c r="K354" s="411"/>
      <c r="L354" s="411"/>
      <c r="M354" s="411"/>
      <c r="N354" s="411"/>
      <c r="O354" s="406">
        <v>28870</v>
      </c>
      <c r="P354" s="411">
        <v>6825401.5099999998</v>
      </c>
      <c r="Q354" s="411"/>
      <c r="R354" s="411">
        <v>115255.01</v>
      </c>
      <c r="S354" s="411"/>
      <c r="T354" s="411"/>
      <c r="U354" s="411"/>
      <c r="V354" s="411"/>
      <c r="W354" s="406">
        <v>57182</v>
      </c>
      <c r="X354" s="411">
        <v>13169695.93</v>
      </c>
      <c r="Y354" s="411"/>
      <c r="Z354" s="411">
        <v>395599.32</v>
      </c>
      <c r="AA354" s="411"/>
      <c r="AB354" s="411"/>
      <c r="AC354" s="411"/>
      <c r="AD354" s="411"/>
      <c r="AE354" s="406">
        <v>52062</v>
      </c>
      <c r="AF354" s="411">
        <v>17859392.280000001</v>
      </c>
      <c r="AG354" s="411"/>
      <c r="AH354" s="411">
        <v>274297.23</v>
      </c>
      <c r="AI354" s="411"/>
      <c r="AJ354" s="411"/>
      <c r="AK354" s="411"/>
      <c r="AL354" s="411"/>
      <c r="AM354" s="276"/>
      <c r="AN354" s="276"/>
      <c r="AO354" s="353"/>
      <c r="AP354" s="276"/>
      <c r="AQ354" s="276"/>
      <c r="AR354" s="353"/>
      <c r="AS354" s="276"/>
      <c r="AT354" s="276"/>
      <c r="AU354" s="276"/>
      <c r="AV354" s="276"/>
      <c r="AW354" s="276"/>
      <c r="AX354" s="276"/>
      <c r="AY354" s="276"/>
      <c r="AZ354" s="276"/>
      <c r="BA354" s="276"/>
      <c r="BB354" s="276"/>
      <c r="BC354" s="276"/>
      <c r="BD354" s="276"/>
      <c r="BE354" s="276"/>
      <c r="BF354" s="276"/>
      <c r="BG354" s="276"/>
      <c r="BH354" s="276"/>
      <c r="BI354" s="276"/>
      <c r="BJ354" s="276"/>
      <c r="BK354" s="276"/>
      <c r="BL354" s="276"/>
      <c r="BM354" s="276"/>
    </row>
    <row r="355" spans="1:65" x14ac:dyDescent="0.25">
      <c r="A355" s="270">
        <v>73771</v>
      </c>
      <c r="B355" s="76" t="s">
        <v>72</v>
      </c>
      <c r="C355" s="76"/>
      <c r="D355" s="76"/>
      <c r="E355" s="77" t="s">
        <v>432</v>
      </c>
      <c r="F355" s="83" t="s">
        <v>36</v>
      </c>
      <c r="G355" s="79">
        <v>7349</v>
      </c>
      <c r="H355" s="80">
        <v>81182193.480000004</v>
      </c>
      <c r="I355" s="80"/>
      <c r="J355" s="80">
        <v>39224278.689999998</v>
      </c>
      <c r="K355" s="80"/>
      <c r="L355" s="80"/>
      <c r="M355" s="80"/>
      <c r="N355" s="80"/>
      <c r="O355" s="79">
        <v>8015</v>
      </c>
      <c r="P355" s="80">
        <v>86905803.209999993</v>
      </c>
      <c r="Q355" s="80"/>
      <c r="R355" s="80">
        <v>40014153.869999997</v>
      </c>
      <c r="S355" s="80"/>
      <c r="T355" s="80"/>
      <c r="U355" s="80"/>
      <c r="V355" s="80"/>
      <c r="W355" s="79">
        <v>8013</v>
      </c>
      <c r="X355" s="80">
        <v>89838480.510000005</v>
      </c>
      <c r="Y355" s="80"/>
      <c r="Z355" s="80">
        <v>43688122.469999999</v>
      </c>
      <c r="AA355" s="80"/>
      <c r="AB355" s="80"/>
      <c r="AC355" s="80"/>
      <c r="AD355" s="80"/>
      <c r="AE355" s="79">
        <v>6262</v>
      </c>
      <c r="AF355" s="80">
        <v>74988992.420000002</v>
      </c>
      <c r="AG355" s="80"/>
      <c r="AH355" s="80">
        <v>35687640.259999998</v>
      </c>
      <c r="AI355" s="80"/>
      <c r="AJ355" s="80"/>
      <c r="AK355" s="80"/>
      <c r="AL355" s="80"/>
      <c r="AN355" s="198"/>
      <c r="AO355" s="351"/>
      <c r="AP355" s="214"/>
      <c r="AQ355" s="198"/>
      <c r="AR355" s="351"/>
      <c r="AS355" s="214"/>
      <c r="AT355" s="198"/>
      <c r="AU355" s="214"/>
      <c r="AV355" s="214"/>
      <c r="AW355" s="198"/>
      <c r="AX355" s="214"/>
      <c r="AY355" s="214"/>
    </row>
    <row r="356" spans="1:65" x14ac:dyDescent="0.25">
      <c r="A356" s="270">
        <v>73771</v>
      </c>
      <c r="B356" s="76" t="s">
        <v>72</v>
      </c>
      <c r="C356" s="76"/>
      <c r="D356" s="76"/>
      <c r="E356" s="77" t="s">
        <v>433</v>
      </c>
      <c r="F356" s="83" t="s">
        <v>36</v>
      </c>
      <c r="G356" s="79">
        <v>296413</v>
      </c>
      <c r="H356" s="80">
        <v>21144718.640000001</v>
      </c>
      <c r="I356" s="80"/>
      <c r="J356" s="80">
        <v>13224207.119999999</v>
      </c>
      <c r="K356" s="80"/>
      <c r="L356" s="80"/>
      <c r="M356" s="80"/>
      <c r="N356" s="80"/>
      <c r="O356" s="79">
        <v>368959</v>
      </c>
      <c r="P356" s="80">
        <v>26997714.260000002</v>
      </c>
      <c r="Q356" s="80"/>
      <c r="R356" s="80">
        <v>16648013.640000001</v>
      </c>
      <c r="S356" s="80"/>
      <c r="T356" s="80"/>
      <c r="U356" s="80"/>
      <c r="V356" s="80"/>
      <c r="W356" s="79">
        <v>347324</v>
      </c>
      <c r="X356" s="80">
        <v>30426518.859999999</v>
      </c>
      <c r="Y356" s="80"/>
      <c r="Z356" s="80">
        <v>17436420.43</v>
      </c>
      <c r="AA356" s="80"/>
      <c r="AB356" s="80"/>
      <c r="AC356" s="80"/>
      <c r="AD356" s="80"/>
      <c r="AE356" s="79">
        <v>392155</v>
      </c>
      <c r="AF356" s="80">
        <v>36976246.969999999</v>
      </c>
      <c r="AG356" s="80"/>
      <c r="AH356" s="80">
        <v>15703389.210000001</v>
      </c>
      <c r="AI356" s="80"/>
      <c r="AJ356" s="80"/>
      <c r="AK356" s="80"/>
      <c r="AL356" s="80"/>
      <c r="AN356" s="198"/>
      <c r="AO356" s="351"/>
      <c r="AP356" s="214"/>
      <c r="AQ356" s="198"/>
      <c r="AR356" s="351"/>
      <c r="AS356" s="214"/>
      <c r="AT356" s="198"/>
      <c r="AU356" s="214"/>
      <c r="AV356" s="214"/>
      <c r="AW356" s="198"/>
      <c r="AX356" s="214"/>
      <c r="AY356" s="214"/>
    </row>
    <row r="357" spans="1:65" x14ac:dyDescent="0.25">
      <c r="A357" s="417">
        <v>73771</v>
      </c>
      <c r="B357" s="396" t="s">
        <v>72</v>
      </c>
      <c r="C357" s="396"/>
      <c r="D357" s="396"/>
      <c r="E357" s="390" t="s">
        <v>448</v>
      </c>
      <c r="F357" s="390" t="s">
        <v>36</v>
      </c>
      <c r="G357" s="405"/>
      <c r="H357" s="410"/>
      <c r="I357" s="410"/>
      <c r="J357" s="413"/>
      <c r="K357" s="413"/>
      <c r="L357" s="413"/>
      <c r="M357" s="413"/>
      <c r="N357" s="413"/>
      <c r="O357" s="405">
        <v>2419</v>
      </c>
      <c r="P357" s="410">
        <v>26196430.199999999</v>
      </c>
      <c r="Q357" s="410"/>
      <c r="R357" s="413">
        <v>152555.95000000001</v>
      </c>
      <c r="S357" s="413"/>
      <c r="T357" s="413"/>
      <c r="U357" s="413"/>
      <c r="V357" s="413"/>
      <c r="W357" s="415">
        <v>4182</v>
      </c>
      <c r="X357" s="413">
        <v>42848179.359999999</v>
      </c>
      <c r="Y357" s="410"/>
      <c r="Z357" s="413">
        <v>455179.91</v>
      </c>
      <c r="AA357" s="413"/>
      <c r="AB357" s="413"/>
      <c r="AC357" s="413"/>
      <c r="AD357" s="413"/>
      <c r="AE357" s="415">
        <v>3411</v>
      </c>
      <c r="AF357" s="413">
        <v>34143242.799999997</v>
      </c>
      <c r="AG357" s="410"/>
      <c r="AH357" s="413">
        <v>210872.43</v>
      </c>
      <c r="AI357" s="413"/>
      <c r="AJ357" s="413"/>
      <c r="AK357" s="413"/>
      <c r="AL357" s="413"/>
      <c r="AM357" s="219"/>
      <c r="AN357" s="219"/>
      <c r="AO357" s="352"/>
      <c r="AP357" s="219"/>
      <c r="AQ357" s="219"/>
      <c r="AR357" s="352"/>
      <c r="AS357" s="219"/>
      <c r="AT357" s="219"/>
      <c r="AU357" s="219"/>
      <c r="AV357" s="219"/>
      <c r="AW357" s="219"/>
      <c r="AX357" s="219"/>
      <c r="AY357" s="219"/>
      <c r="AZ357" s="219"/>
      <c r="BA357" s="219"/>
      <c r="BB357" s="219"/>
      <c r="BC357" s="219"/>
      <c r="BD357" s="219"/>
      <c r="BE357" s="219"/>
      <c r="BF357" s="219"/>
      <c r="BG357" s="219"/>
      <c r="BH357" s="219"/>
      <c r="BI357" s="219"/>
      <c r="BJ357" s="219"/>
      <c r="BK357" s="219"/>
      <c r="BL357" s="219"/>
      <c r="BM357" s="219"/>
    </row>
    <row r="358" spans="1:65" x14ac:dyDescent="0.25">
      <c r="A358" s="419">
        <v>73771</v>
      </c>
      <c r="B358" s="397" t="s">
        <v>72</v>
      </c>
      <c r="C358" s="397"/>
      <c r="D358" s="397"/>
      <c r="E358" s="392" t="s">
        <v>458</v>
      </c>
      <c r="F358" s="392" t="s">
        <v>36</v>
      </c>
      <c r="G358" s="406"/>
      <c r="H358" s="411"/>
      <c r="I358" s="411"/>
      <c r="J358" s="411"/>
      <c r="K358" s="411"/>
      <c r="L358" s="411"/>
      <c r="M358" s="411"/>
      <c r="N358" s="411"/>
      <c r="O358" s="406">
        <v>60657</v>
      </c>
      <c r="P358" s="411">
        <v>16615467.26</v>
      </c>
      <c r="Q358" s="411"/>
      <c r="R358" s="411">
        <v>1463259.8</v>
      </c>
      <c r="S358" s="411"/>
      <c r="T358" s="411"/>
      <c r="U358" s="411"/>
      <c r="V358" s="411"/>
      <c r="W358" s="406">
        <v>103208</v>
      </c>
      <c r="X358" s="411">
        <v>34003007.420000002</v>
      </c>
      <c r="Y358" s="411"/>
      <c r="Z358" s="411">
        <v>3684381.81</v>
      </c>
      <c r="AA358" s="411"/>
      <c r="AB358" s="411"/>
      <c r="AC358" s="411"/>
      <c r="AD358" s="411"/>
      <c r="AE358" s="406">
        <v>108169</v>
      </c>
      <c r="AF358" s="411">
        <v>36479997.909999996</v>
      </c>
      <c r="AG358" s="411"/>
      <c r="AH358" s="411">
        <v>2623897.1800000002</v>
      </c>
      <c r="AI358" s="411"/>
      <c r="AJ358" s="411"/>
      <c r="AK358" s="411"/>
      <c r="AL358" s="411"/>
      <c r="AM358" s="276"/>
      <c r="AN358" s="276"/>
      <c r="AO358" s="353"/>
      <c r="AP358" s="276"/>
      <c r="AQ358" s="276"/>
      <c r="AR358" s="353"/>
      <c r="AS358" s="276"/>
      <c r="AT358" s="276"/>
      <c r="AU358" s="276"/>
      <c r="AV358" s="276"/>
      <c r="AW358" s="276"/>
      <c r="AX358" s="276"/>
      <c r="AY358" s="276"/>
      <c r="AZ358" s="276"/>
      <c r="BA358" s="276"/>
      <c r="BB358" s="276"/>
      <c r="BC358" s="276"/>
      <c r="BD358" s="276"/>
      <c r="BE358" s="276"/>
      <c r="BF358" s="276"/>
      <c r="BG358" s="276"/>
      <c r="BH358" s="276"/>
      <c r="BI358" s="276"/>
      <c r="BJ358" s="276"/>
      <c r="BK358" s="276"/>
      <c r="BL358" s="276"/>
      <c r="BM358" s="276"/>
    </row>
    <row r="359" spans="1:65" x14ac:dyDescent="0.25">
      <c r="A359" s="270">
        <v>72042</v>
      </c>
      <c r="B359" s="76" t="s">
        <v>73</v>
      </c>
      <c r="C359" s="76"/>
      <c r="D359" s="76"/>
      <c r="E359" s="77" t="s">
        <v>432</v>
      </c>
      <c r="F359" s="83" t="s">
        <v>36</v>
      </c>
      <c r="G359" s="79">
        <v>787</v>
      </c>
      <c r="H359" s="80">
        <v>10575801.619999999</v>
      </c>
      <c r="I359" s="80"/>
      <c r="J359" s="80">
        <v>5368040.63</v>
      </c>
      <c r="K359" s="80"/>
      <c r="L359" s="80"/>
      <c r="M359" s="80"/>
      <c r="N359" s="80"/>
      <c r="O359" s="79">
        <v>536</v>
      </c>
      <c r="P359" s="80">
        <v>10319027.550000001</v>
      </c>
      <c r="Q359" s="80"/>
      <c r="R359" s="80">
        <v>3902677.65</v>
      </c>
      <c r="S359" s="80"/>
      <c r="T359" s="80"/>
      <c r="U359" s="80"/>
      <c r="V359" s="80"/>
      <c r="W359" s="79">
        <v>626</v>
      </c>
      <c r="X359" s="80">
        <v>10296901.609999999</v>
      </c>
      <c r="Y359" s="80"/>
      <c r="Z359" s="80">
        <v>3347608.38</v>
      </c>
      <c r="AA359" s="80"/>
      <c r="AB359" s="80"/>
      <c r="AC359" s="80"/>
      <c r="AD359" s="80"/>
      <c r="AE359" s="79">
        <v>829</v>
      </c>
      <c r="AF359" s="80">
        <v>14397081.359999999</v>
      </c>
      <c r="AG359" s="80"/>
      <c r="AH359" s="80">
        <v>4132287.1</v>
      </c>
      <c r="AI359" s="80"/>
      <c r="AJ359" s="80"/>
      <c r="AK359" s="80"/>
      <c r="AL359" s="80"/>
      <c r="AN359" s="198"/>
      <c r="AO359" s="351"/>
      <c r="AP359" s="214"/>
      <c r="AQ359" s="198"/>
      <c r="AR359" s="351"/>
      <c r="AS359" s="214"/>
      <c r="AT359" s="198"/>
      <c r="AU359" s="214"/>
      <c r="AV359" s="214"/>
      <c r="AW359" s="198"/>
      <c r="AX359" s="214"/>
      <c r="AY359" s="214"/>
    </row>
    <row r="360" spans="1:65" x14ac:dyDescent="0.25">
      <c r="A360" s="270">
        <v>72042</v>
      </c>
      <c r="B360" s="76" t="s">
        <v>73</v>
      </c>
      <c r="C360" s="76"/>
      <c r="D360" s="76"/>
      <c r="E360" s="77" t="s">
        <v>433</v>
      </c>
      <c r="F360" s="83" t="s">
        <v>36</v>
      </c>
      <c r="G360" s="79">
        <v>103566</v>
      </c>
      <c r="H360" s="80">
        <v>9926084.75</v>
      </c>
      <c r="I360" s="80"/>
      <c r="J360" s="80">
        <v>6203091.7300000004</v>
      </c>
      <c r="K360" s="80"/>
      <c r="L360" s="80"/>
      <c r="M360" s="80"/>
      <c r="N360" s="80"/>
      <c r="O360" s="79">
        <v>91844</v>
      </c>
      <c r="P360" s="80">
        <v>9815312.4199999999</v>
      </c>
      <c r="Q360" s="80"/>
      <c r="R360" s="80">
        <v>4110661.98</v>
      </c>
      <c r="S360" s="80"/>
      <c r="T360" s="80"/>
      <c r="U360" s="80"/>
      <c r="V360" s="80"/>
      <c r="W360" s="79">
        <v>101906</v>
      </c>
      <c r="X360" s="80">
        <v>12675320.57</v>
      </c>
      <c r="Y360" s="80"/>
      <c r="Z360" s="80">
        <v>5042261.2</v>
      </c>
      <c r="AA360" s="80"/>
      <c r="AB360" s="80"/>
      <c r="AC360" s="80"/>
      <c r="AD360" s="80"/>
      <c r="AE360" s="79">
        <v>142036</v>
      </c>
      <c r="AF360" s="80">
        <v>15415467.34</v>
      </c>
      <c r="AG360" s="80"/>
      <c r="AH360" s="80">
        <v>7401810.9000000004</v>
      </c>
      <c r="AI360" s="80"/>
      <c r="AJ360" s="80"/>
      <c r="AK360" s="80"/>
      <c r="AL360" s="80"/>
      <c r="AN360" s="198"/>
      <c r="AO360" s="351"/>
      <c r="AP360" s="214"/>
      <c r="AQ360" s="198"/>
      <c r="AR360" s="351"/>
      <c r="AS360" s="214"/>
      <c r="AT360" s="198"/>
      <c r="AU360" s="214"/>
      <c r="AV360" s="214"/>
      <c r="AW360" s="198"/>
      <c r="AX360" s="214"/>
      <c r="AY360" s="214"/>
    </row>
    <row r="361" spans="1:65" x14ac:dyDescent="0.25">
      <c r="A361" s="417">
        <v>72042</v>
      </c>
      <c r="B361" s="396" t="s">
        <v>73</v>
      </c>
      <c r="C361" s="396"/>
      <c r="D361" s="396"/>
      <c r="E361" s="390" t="s">
        <v>448</v>
      </c>
      <c r="F361" s="390" t="s">
        <v>36</v>
      </c>
      <c r="G361" s="405"/>
      <c r="H361" s="410"/>
      <c r="I361" s="410"/>
      <c r="J361" s="413"/>
      <c r="K361" s="413"/>
      <c r="L361" s="413"/>
      <c r="M361" s="413"/>
      <c r="N361" s="413"/>
      <c r="O361" s="405">
        <v>432</v>
      </c>
      <c r="P361" s="410">
        <v>4721388.6100000003</v>
      </c>
      <c r="Q361" s="410"/>
      <c r="R361" s="413">
        <v>59059.78</v>
      </c>
      <c r="S361" s="413"/>
      <c r="T361" s="413"/>
      <c r="U361" s="413"/>
      <c r="V361" s="413"/>
      <c r="W361" s="415">
        <v>1150</v>
      </c>
      <c r="X361" s="413">
        <v>13852549.640000001</v>
      </c>
      <c r="Y361" s="410"/>
      <c r="Z361" s="413">
        <v>133880.91</v>
      </c>
      <c r="AA361" s="413"/>
      <c r="AB361" s="413"/>
      <c r="AC361" s="413"/>
      <c r="AD361" s="413"/>
      <c r="AE361" s="415">
        <v>1115</v>
      </c>
      <c r="AF361" s="413">
        <v>13286669.35</v>
      </c>
      <c r="AG361" s="410"/>
      <c r="AH361" s="413">
        <v>41908.25</v>
      </c>
      <c r="AI361" s="413"/>
      <c r="AJ361" s="413"/>
      <c r="AK361" s="413"/>
      <c r="AL361" s="413"/>
      <c r="AM361" s="219"/>
      <c r="AN361" s="219"/>
      <c r="AO361" s="352"/>
      <c r="AP361" s="219"/>
      <c r="AQ361" s="219"/>
      <c r="AR361" s="352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</row>
    <row r="362" spans="1:65" x14ac:dyDescent="0.25">
      <c r="A362" s="419">
        <v>72042</v>
      </c>
      <c r="B362" s="397" t="s">
        <v>73</v>
      </c>
      <c r="C362" s="397"/>
      <c r="D362" s="397"/>
      <c r="E362" s="392" t="s">
        <v>458</v>
      </c>
      <c r="F362" s="392" t="s">
        <v>36</v>
      </c>
      <c r="G362" s="406"/>
      <c r="H362" s="411"/>
      <c r="I362" s="411"/>
      <c r="J362" s="411"/>
      <c r="K362" s="411"/>
      <c r="L362" s="411"/>
      <c r="M362" s="411"/>
      <c r="N362" s="411"/>
      <c r="O362" s="406">
        <v>52859</v>
      </c>
      <c r="P362" s="411">
        <v>11074747.33</v>
      </c>
      <c r="Q362" s="411"/>
      <c r="R362" s="411">
        <v>360849.93</v>
      </c>
      <c r="S362" s="411"/>
      <c r="T362" s="411"/>
      <c r="U362" s="411"/>
      <c r="V362" s="411"/>
      <c r="W362" s="406">
        <v>95232</v>
      </c>
      <c r="X362" s="411">
        <v>36664398.100000001</v>
      </c>
      <c r="Y362" s="411"/>
      <c r="Z362" s="411">
        <v>876780.58</v>
      </c>
      <c r="AA362" s="411"/>
      <c r="AB362" s="411"/>
      <c r="AC362" s="411"/>
      <c r="AD362" s="411"/>
      <c r="AE362" s="406">
        <v>100560</v>
      </c>
      <c r="AF362" s="411">
        <v>39495239.549999997</v>
      </c>
      <c r="AG362" s="411"/>
      <c r="AH362" s="411">
        <v>784088.88</v>
      </c>
      <c r="AI362" s="411"/>
      <c r="AJ362" s="411"/>
      <c r="AK362" s="411"/>
      <c r="AL362" s="411"/>
      <c r="AM362" s="276"/>
      <c r="AN362" s="276"/>
      <c r="AO362" s="353"/>
      <c r="AP362" s="276"/>
      <c r="AQ362" s="276"/>
      <c r="AR362" s="353"/>
      <c r="AS362" s="276"/>
      <c r="AT362" s="276"/>
      <c r="AU362" s="276"/>
      <c r="AV362" s="276"/>
      <c r="AW362" s="276"/>
      <c r="AX362" s="276"/>
      <c r="AY362" s="276"/>
      <c r="AZ362" s="276"/>
      <c r="BA362" s="276"/>
      <c r="BB362" s="276"/>
      <c r="BC362" s="276"/>
      <c r="BD362" s="276"/>
      <c r="BE362" s="276"/>
      <c r="BF362" s="276"/>
      <c r="BG362" s="276"/>
      <c r="BH362" s="276"/>
      <c r="BI362" s="276"/>
      <c r="BJ362" s="276"/>
      <c r="BK362" s="276"/>
      <c r="BL362" s="276"/>
      <c r="BM362" s="276"/>
    </row>
    <row r="363" spans="1:65" x14ac:dyDescent="0.25">
      <c r="A363" s="270">
        <v>76565</v>
      </c>
      <c r="B363" s="76" t="s">
        <v>74</v>
      </c>
      <c r="C363" s="76"/>
      <c r="D363" s="76"/>
      <c r="E363" s="77" t="s">
        <v>432</v>
      </c>
      <c r="F363" s="83" t="s">
        <v>36</v>
      </c>
      <c r="G363" s="79">
        <v>1999</v>
      </c>
      <c r="H363" s="80">
        <v>48295605.990000002</v>
      </c>
      <c r="I363" s="80"/>
      <c r="J363" s="80">
        <v>27205110.600000001</v>
      </c>
      <c r="K363" s="80"/>
      <c r="L363" s="80"/>
      <c r="M363" s="80"/>
      <c r="N363" s="80"/>
      <c r="O363" s="79">
        <v>2435</v>
      </c>
      <c r="P363" s="80">
        <v>59091612.689999998</v>
      </c>
      <c r="Q363" s="80"/>
      <c r="R363" s="80">
        <v>27211714.859999999</v>
      </c>
      <c r="S363" s="80"/>
      <c r="T363" s="80"/>
      <c r="U363" s="80"/>
      <c r="V363" s="80"/>
      <c r="W363" s="79">
        <v>3290</v>
      </c>
      <c r="X363" s="80">
        <v>84188816.030000001</v>
      </c>
      <c r="Y363" s="80"/>
      <c r="Z363" s="80">
        <v>31351235.899999999</v>
      </c>
      <c r="AA363" s="80"/>
      <c r="AB363" s="80"/>
      <c r="AC363" s="80"/>
      <c r="AD363" s="80"/>
      <c r="AE363" s="79">
        <v>2965</v>
      </c>
      <c r="AF363" s="80">
        <v>73490272.989999995</v>
      </c>
      <c r="AG363" s="80"/>
      <c r="AH363" s="80">
        <v>24275587.850000001</v>
      </c>
      <c r="AI363" s="80"/>
      <c r="AJ363" s="80"/>
      <c r="AK363" s="80"/>
      <c r="AL363" s="80"/>
      <c r="AN363" s="198"/>
      <c r="AO363" s="351"/>
      <c r="AP363" s="214"/>
      <c r="AQ363" s="198"/>
      <c r="AR363" s="351"/>
      <c r="AS363" s="214"/>
      <c r="AT363" s="198"/>
      <c r="AU363" s="214"/>
      <c r="AV363" s="214"/>
      <c r="AW363" s="198"/>
      <c r="AX363" s="214"/>
      <c r="AY363" s="214"/>
    </row>
    <row r="364" spans="1:65" x14ac:dyDescent="0.25">
      <c r="A364" s="270">
        <v>76565</v>
      </c>
      <c r="B364" s="76" t="s">
        <v>74</v>
      </c>
      <c r="C364" s="76"/>
      <c r="D364" s="76"/>
      <c r="E364" s="77" t="s">
        <v>433</v>
      </c>
      <c r="F364" s="83" t="s">
        <v>36</v>
      </c>
      <c r="G364" s="79">
        <v>136096</v>
      </c>
      <c r="H364" s="80">
        <v>12001931.689999999</v>
      </c>
      <c r="I364" s="80"/>
      <c r="J364" s="80">
        <v>7494749.8300000001</v>
      </c>
      <c r="K364" s="80"/>
      <c r="L364" s="80"/>
      <c r="M364" s="80"/>
      <c r="N364" s="80"/>
      <c r="O364" s="79">
        <v>173329</v>
      </c>
      <c r="P364" s="80">
        <v>15531551.18</v>
      </c>
      <c r="Q364" s="80"/>
      <c r="R364" s="80">
        <v>7682987.4699999997</v>
      </c>
      <c r="S364" s="80"/>
      <c r="T364" s="80"/>
      <c r="U364" s="80"/>
      <c r="V364" s="80"/>
      <c r="W364" s="79">
        <v>198048</v>
      </c>
      <c r="X364" s="80">
        <v>21294817.260000002</v>
      </c>
      <c r="Y364" s="80"/>
      <c r="Z364" s="80">
        <v>11351728.390000001</v>
      </c>
      <c r="AA364" s="80"/>
      <c r="AB364" s="80"/>
      <c r="AC364" s="80"/>
      <c r="AD364" s="80"/>
      <c r="AE364" s="79">
        <v>232031</v>
      </c>
      <c r="AF364" s="80">
        <v>27560558.760000002</v>
      </c>
      <c r="AG364" s="80"/>
      <c r="AH364" s="80">
        <v>14196324.439999999</v>
      </c>
      <c r="AI364" s="80"/>
      <c r="AJ364" s="80"/>
      <c r="AK364" s="80"/>
      <c r="AL364" s="80"/>
      <c r="AN364" s="198"/>
      <c r="AO364" s="351"/>
      <c r="AP364" s="214"/>
      <c r="AQ364" s="198"/>
      <c r="AR364" s="351"/>
      <c r="AS364" s="214"/>
      <c r="AT364" s="198"/>
      <c r="AU364" s="214"/>
      <c r="AV364" s="214"/>
      <c r="AW364" s="198"/>
      <c r="AX364" s="214"/>
      <c r="AY364" s="214"/>
    </row>
    <row r="365" spans="1:65" x14ac:dyDescent="0.25">
      <c r="A365" s="417">
        <v>76565</v>
      </c>
      <c r="B365" s="396" t="s">
        <v>74</v>
      </c>
      <c r="C365" s="396"/>
      <c r="D365" s="396"/>
      <c r="E365" s="390" t="s">
        <v>448</v>
      </c>
      <c r="F365" s="390" t="s">
        <v>36</v>
      </c>
      <c r="G365" s="405"/>
      <c r="H365" s="410"/>
      <c r="I365" s="410"/>
      <c r="J365" s="413"/>
      <c r="K365" s="413"/>
      <c r="L365" s="413"/>
      <c r="M365" s="413"/>
      <c r="N365" s="413"/>
      <c r="O365" s="405">
        <v>1557</v>
      </c>
      <c r="P365" s="410">
        <v>18061746.27</v>
      </c>
      <c r="Q365" s="410"/>
      <c r="R365" s="413">
        <v>52020.03</v>
      </c>
      <c r="S365" s="413"/>
      <c r="T365" s="413"/>
      <c r="U365" s="413"/>
      <c r="V365" s="413"/>
      <c r="W365" s="445"/>
      <c r="X365" s="446"/>
      <c r="Y365" s="410"/>
      <c r="Z365" s="446"/>
      <c r="AA365" s="413"/>
      <c r="AB365" s="413"/>
      <c r="AC365" s="413"/>
      <c r="AD365" s="413"/>
      <c r="AE365" s="445"/>
      <c r="AF365" s="446"/>
      <c r="AG365" s="410"/>
      <c r="AH365" s="446"/>
      <c r="AI365" s="413"/>
      <c r="AJ365" s="413"/>
      <c r="AK365" s="413"/>
      <c r="AL365" s="413"/>
      <c r="AM365" s="219"/>
      <c r="AN365" s="219"/>
      <c r="AO365" s="352"/>
      <c r="AP365" s="219"/>
      <c r="AQ365" s="219"/>
      <c r="AR365" s="352"/>
      <c r="AS365" s="219"/>
      <c r="AT365" s="219"/>
      <c r="AU365" s="219"/>
      <c r="AV365" s="219"/>
      <c r="AW365" s="219"/>
      <c r="AX365" s="219"/>
      <c r="AY365" s="219"/>
      <c r="AZ365" s="219"/>
      <c r="BA365" s="219"/>
      <c r="BB365" s="219"/>
      <c r="BC365" s="219"/>
      <c r="BD365" s="219"/>
      <c r="BE365" s="219"/>
      <c r="BF365" s="219"/>
      <c r="BG365" s="219"/>
      <c r="BH365" s="219"/>
      <c r="BI365" s="219"/>
      <c r="BJ365" s="219"/>
      <c r="BK365" s="219"/>
      <c r="BL365" s="219"/>
      <c r="BM365" s="219"/>
    </row>
    <row r="366" spans="1:65" x14ac:dyDescent="0.25">
      <c r="A366" s="417">
        <v>76565</v>
      </c>
      <c r="B366" s="396" t="s">
        <v>74</v>
      </c>
      <c r="C366" s="396"/>
      <c r="D366" s="396"/>
      <c r="E366" s="390" t="s">
        <v>458</v>
      </c>
      <c r="F366" s="390" t="s">
        <v>36</v>
      </c>
      <c r="G366" s="405"/>
      <c r="H366" s="410"/>
      <c r="I366" s="410"/>
      <c r="J366" s="413"/>
      <c r="K366" s="413"/>
      <c r="L366" s="413"/>
      <c r="M366" s="413"/>
      <c r="N366" s="413"/>
      <c r="O366" s="445"/>
      <c r="P366" s="446"/>
      <c r="Q366" s="410"/>
      <c r="R366" s="446"/>
      <c r="S366" s="413"/>
      <c r="T366" s="413"/>
      <c r="U366" s="413"/>
      <c r="V366" s="413"/>
      <c r="W366" s="445"/>
      <c r="X366" s="446"/>
      <c r="Y366" s="410"/>
      <c r="Z366" s="446"/>
      <c r="AA366" s="413"/>
      <c r="AB366" s="413"/>
      <c r="AC366" s="413"/>
      <c r="AD366" s="413"/>
      <c r="AE366" s="445"/>
      <c r="AF366" s="446"/>
      <c r="AG366" s="410"/>
      <c r="AH366" s="446"/>
      <c r="AI366" s="413"/>
      <c r="AJ366" s="413"/>
      <c r="AK366" s="413"/>
      <c r="AL366" s="413"/>
      <c r="AM366" s="219"/>
      <c r="AN366" s="219"/>
      <c r="AO366" s="352"/>
      <c r="AP366" s="219"/>
      <c r="AQ366" s="219"/>
      <c r="AR366" s="352"/>
      <c r="AS366" s="219"/>
      <c r="AT366" s="219"/>
      <c r="AU366" s="219"/>
      <c r="AV366" s="219"/>
      <c r="AW366" s="219"/>
      <c r="AX366" s="219"/>
      <c r="AY366" s="219"/>
      <c r="AZ366" s="219"/>
      <c r="BA366" s="219"/>
      <c r="BB366" s="219"/>
      <c r="BC366" s="219"/>
      <c r="BD366" s="219"/>
      <c r="BE366" s="219"/>
      <c r="BF366" s="219"/>
      <c r="BG366" s="219"/>
      <c r="BH366" s="219"/>
      <c r="BI366" s="219"/>
      <c r="BJ366" s="219"/>
      <c r="BK366" s="219"/>
      <c r="BL366" s="219"/>
      <c r="BM366" s="219"/>
    </row>
    <row r="367" spans="1:65" x14ac:dyDescent="0.25">
      <c r="A367" s="270">
        <v>73278</v>
      </c>
      <c r="B367" s="76" t="s">
        <v>75</v>
      </c>
      <c r="C367" s="76"/>
      <c r="D367" s="76"/>
      <c r="E367" s="77" t="s">
        <v>432</v>
      </c>
      <c r="F367" s="83" t="s">
        <v>36</v>
      </c>
      <c r="G367" s="79">
        <v>2627</v>
      </c>
      <c r="H367" s="80">
        <v>16750347.07</v>
      </c>
      <c r="I367" s="80"/>
      <c r="J367" s="80">
        <v>11006513.300000001</v>
      </c>
      <c r="K367" s="80"/>
      <c r="L367" s="80"/>
      <c r="M367" s="80"/>
      <c r="N367" s="80"/>
      <c r="O367" s="79">
        <v>2755</v>
      </c>
      <c r="P367" s="80">
        <v>21055435.469999999</v>
      </c>
      <c r="Q367" s="80"/>
      <c r="R367" s="80">
        <v>11730338.24</v>
      </c>
      <c r="S367" s="80"/>
      <c r="T367" s="80"/>
      <c r="U367" s="80"/>
      <c r="V367" s="80"/>
      <c r="W367" s="79">
        <v>2740</v>
      </c>
      <c r="X367" s="80">
        <v>18547762.379999999</v>
      </c>
      <c r="Y367" s="80"/>
      <c r="Z367" s="80">
        <v>10734355.43</v>
      </c>
      <c r="AA367" s="80"/>
      <c r="AB367" s="80"/>
      <c r="AC367" s="80"/>
      <c r="AD367" s="80"/>
      <c r="AE367" s="79">
        <v>2176</v>
      </c>
      <c r="AF367" s="80">
        <v>17858223.280000001</v>
      </c>
      <c r="AG367" s="80"/>
      <c r="AH367" s="80">
        <v>9346688.1099999994</v>
      </c>
      <c r="AI367" s="80"/>
      <c r="AJ367" s="80"/>
      <c r="AK367" s="80"/>
      <c r="AL367" s="80"/>
      <c r="AN367" s="198"/>
      <c r="AO367" s="351"/>
      <c r="AP367" s="214"/>
      <c r="AQ367" s="198"/>
      <c r="AR367" s="351"/>
      <c r="AS367" s="214"/>
      <c r="AT367" s="198"/>
      <c r="AU367" s="214"/>
      <c r="AV367" s="214"/>
      <c r="AW367" s="198"/>
      <c r="AX367" s="214"/>
      <c r="AY367" s="214"/>
    </row>
    <row r="368" spans="1:65" x14ac:dyDescent="0.25">
      <c r="A368" s="270">
        <v>73278</v>
      </c>
      <c r="B368" s="76" t="s">
        <v>75</v>
      </c>
      <c r="C368" s="76"/>
      <c r="D368" s="76"/>
      <c r="E368" s="77" t="s">
        <v>433</v>
      </c>
      <c r="F368" s="83" t="s">
        <v>36</v>
      </c>
      <c r="G368" s="79">
        <v>84086</v>
      </c>
      <c r="H368" s="80">
        <v>6975855.3300000001</v>
      </c>
      <c r="I368" s="80"/>
      <c r="J368" s="80">
        <v>3379203.78</v>
      </c>
      <c r="K368" s="80"/>
      <c r="L368" s="80"/>
      <c r="M368" s="80"/>
      <c r="N368" s="80"/>
      <c r="O368" s="79">
        <v>110021</v>
      </c>
      <c r="P368" s="80">
        <v>8528371.5700000003</v>
      </c>
      <c r="Q368" s="80"/>
      <c r="R368" s="80">
        <v>3982520.57</v>
      </c>
      <c r="S368" s="80"/>
      <c r="T368" s="80"/>
      <c r="U368" s="80"/>
      <c r="V368" s="80"/>
      <c r="W368" s="79">
        <v>114381</v>
      </c>
      <c r="X368" s="80">
        <v>9096642.6600000001</v>
      </c>
      <c r="Y368" s="80"/>
      <c r="Z368" s="80">
        <v>4192018.52</v>
      </c>
      <c r="AA368" s="80"/>
      <c r="AB368" s="80"/>
      <c r="AC368" s="80"/>
      <c r="AD368" s="80"/>
      <c r="AE368" s="79">
        <v>108699</v>
      </c>
      <c r="AF368" s="80">
        <v>9228781.75</v>
      </c>
      <c r="AG368" s="80"/>
      <c r="AH368" s="80">
        <v>4495819.1399999997</v>
      </c>
      <c r="AI368" s="80"/>
      <c r="AJ368" s="80"/>
      <c r="AK368" s="80"/>
      <c r="AL368" s="80"/>
      <c r="AN368" s="198"/>
      <c r="AO368" s="351"/>
      <c r="AP368" s="214"/>
      <c r="AQ368" s="198"/>
      <c r="AR368" s="351"/>
      <c r="AS368" s="214"/>
      <c r="AT368" s="198"/>
      <c r="AU368" s="214"/>
      <c r="AV368" s="214"/>
      <c r="AW368" s="198"/>
      <c r="AX368" s="214"/>
      <c r="AY368" s="214"/>
    </row>
    <row r="369" spans="1:65" x14ac:dyDescent="0.25">
      <c r="A369" s="270">
        <v>74757</v>
      </c>
      <c r="B369" s="76" t="s">
        <v>76</v>
      </c>
      <c r="C369" s="76"/>
      <c r="D369" s="76"/>
      <c r="E369" s="77" t="s">
        <v>432</v>
      </c>
      <c r="F369" s="83" t="s">
        <v>36</v>
      </c>
      <c r="G369" s="79">
        <v>4513</v>
      </c>
      <c r="H369" s="80">
        <v>30388575.079999998</v>
      </c>
      <c r="I369" s="80"/>
      <c r="J369" s="80">
        <v>20218154.649999999</v>
      </c>
      <c r="K369" s="80"/>
      <c r="L369" s="80"/>
      <c r="M369" s="80"/>
      <c r="N369" s="80"/>
      <c r="O369" s="79">
        <v>3798</v>
      </c>
      <c r="P369" s="80">
        <v>27396361.420000002</v>
      </c>
      <c r="Q369" s="80"/>
      <c r="R369" s="80">
        <v>20736392.75</v>
      </c>
      <c r="S369" s="80"/>
      <c r="T369" s="80"/>
      <c r="U369" s="80"/>
      <c r="V369" s="80"/>
      <c r="W369" s="79">
        <v>4163</v>
      </c>
      <c r="X369" s="80">
        <v>37858785.380000003</v>
      </c>
      <c r="Y369" s="80"/>
      <c r="Z369" s="80">
        <v>24695465.77</v>
      </c>
      <c r="AA369" s="80"/>
      <c r="AB369" s="80"/>
      <c r="AC369" s="80"/>
      <c r="AD369" s="80"/>
      <c r="AE369" s="79">
        <v>5089</v>
      </c>
      <c r="AF369" s="80">
        <v>39523958.57</v>
      </c>
      <c r="AG369" s="80"/>
      <c r="AH369" s="80">
        <v>26337163.239999998</v>
      </c>
      <c r="AI369" s="80"/>
      <c r="AJ369" s="80"/>
      <c r="AK369" s="80"/>
      <c r="AL369" s="80"/>
      <c r="AN369" s="198"/>
      <c r="AO369" s="351"/>
      <c r="AP369" s="214"/>
      <c r="AQ369" s="198"/>
      <c r="AR369" s="351"/>
      <c r="AS369" s="214"/>
      <c r="AT369" s="198"/>
      <c r="AU369" s="214"/>
      <c r="AV369" s="214"/>
      <c r="AW369" s="198"/>
      <c r="AX369" s="214"/>
      <c r="AY369" s="214"/>
    </row>
    <row r="370" spans="1:65" x14ac:dyDescent="0.25">
      <c r="A370" s="270">
        <v>74757</v>
      </c>
      <c r="B370" s="76" t="s">
        <v>76</v>
      </c>
      <c r="C370" s="76"/>
      <c r="D370" s="76"/>
      <c r="E370" s="77" t="s">
        <v>433</v>
      </c>
      <c r="F370" s="83" t="s">
        <v>36</v>
      </c>
      <c r="G370" s="79">
        <v>161008</v>
      </c>
      <c r="H370" s="80">
        <v>7968112.6699999999</v>
      </c>
      <c r="I370" s="80"/>
      <c r="J370" s="80">
        <v>5942658.8600000003</v>
      </c>
      <c r="K370" s="80"/>
      <c r="L370" s="80"/>
      <c r="M370" s="80"/>
      <c r="N370" s="80"/>
      <c r="O370" s="79">
        <v>165701</v>
      </c>
      <c r="P370" s="80">
        <v>8922769.5800000001</v>
      </c>
      <c r="Q370" s="80"/>
      <c r="R370" s="80">
        <v>6295931.3700000001</v>
      </c>
      <c r="S370" s="80"/>
      <c r="T370" s="80"/>
      <c r="U370" s="80"/>
      <c r="V370" s="80"/>
      <c r="W370" s="79">
        <v>199310</v>
      </c>
      <c r="X370" s="80">
        <v>12852086.890000001</v>
      </c>
      <c r="Y370" s="80"/>
      <c r="Z370" s="80">
        <v>7568890.9500000002</v>
      </c>
      <c r="AA370" s="80"/>
      <c r="AB370" s="80"/>
      <c r="AC370" s="80"/>
      <c r="AD370" s="80"/>
      <c r="AE370" s="79">
        <v>244631</v>
      </c>
      <c r="AF370" s="80">
        <v>16175691.619999999</v>
      </c>
      <c r="AG370" s="80"/>
      <c r="AH370" s="80">
        <v>8699671.8800000008</v>
      </c>
      <c r="AI370" s="80"/>
      <c r="AJ370" s="80"/>
      <c r="AK370" s="80"/>
      <c r="AL370" s="80"/>
      <c r="AN370" s="198"/>
      <c r="AO370" s="351"/>
      <c r="AP370" s="214"/>
      <c r="AQ370" s="198"/>
      <c r="AR370" s="351"/>
      <c r="AS370" s="214"/>
      <c r="AT370" s="198"/>
      <c r="AU370" s="214"/>
      <c r="AV370" s="214"/>
      <c r="AW370" s="198"/>
      <c r="AX370" s="214"/>
      <c r="AY370" s="214"/>
    </row>
    <row r="371" spans="1:65" x14ac:dyDescent="0.25">
      <c r="A371" s="417">
        <v>74757</v>
      </c>
      <c r="B371" s="396" t="s">
        <v>76</v>
      </c>
      <c r="C371" s="396"/>
      <c r="D371" s="396"/>
      <c r="E371" s="390" t="s">
        <v>448</v>
      </c>
      <c r="F371" s="390" t="s">
        <v>36</v>
      </c>
      <c r="G371" s="405"/>
      <c r="H371" s="410"/>
      <c r="I371" s="410"/>
      <c r="J371" s="413"/>
      <c r="K371" s="413"/>
      <c r="L371" s="413"/>
      <c r="M371" s="413"/>
      <c r="N371" s="413"/>
      <c r="O371" s="405">
        <v>567</v>
      </c>
      <c r="P371" s="410">
        <v>4183352.17</v>
      </c>
      <c r="Q371" s="410"/>
      <c r="R371" s="413">
        <v>37420</v>
      </c>
      <c r="S371" s="413"/>
      <c r="T371" s="413"/>
      <c r="U371" s="413"/>
      <c r="V371" s="413"/>
      <c r="W371" s="415">
        <v>1147</v>
      </c>
      <c r="X371" s="413">
        <v>8742299.8499999996</v>
      </c>
      <c r="Y371" s="410"/>
      <c r="Z371" s="413">
        <v>36422</v>
      </c>
      <c r="AA371" s="413"/>
      <c r="AB371" s="413"/>
      <c r="AC371" s="413"/>
      <c r="AD371" s="413"/>
      <c r="AE371" s="415">
        <v>1164</v>
      </c>
      <c r="AF371" s="413">
        <v>8790519.5500000007</v>
      </c>
      <c r="AG371" s="410"/>
      <c r="AH371" s="413">
        <v>26732</v>
      </c>
      <c r="AI371" s="413"/>
      <c r="AJ371" s="413"/>
      <c r="AK371" s="413"/>
      <c r="AL371" s="413"/>
      <c r="AM371" s="219"/>
      <c r="AN371" s="219"/>
      <c r="AO371" s="352"/>
      <c r="AP371" s="219"/>
      <c r="AQ371" s="219"/>
      <c r="AR371" s="352"/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19"/>
      <c r="BC371" s="219"/>
      <c r="BD371" s="219"/>
      <c r="BE371" s="219"/>
      <c r="BF371" s="219"/>
      <c r="BG371" s="219"/>
      <c r="BH371" s="219"/>
      <c r="BI371" s="219"/>
      <c r="BJ371" s="219"/>
      <c r="BK371" s="219"/>
      <c r="BL371" s="219"/>
      <c r="BM371" s="219"/>
    </row>
    <row r="372" spans="1:65" x14ac:dyDescent="0.25">
      <c r="A372" s="270">
        <v>73456</v>
      </c>
      <c r="B372" s="76" t="s">
        <v>77</v>
      </c>
      <c r="C372" s="76"/>
      <c r="D372" s="76"/>
      <c r="E372" s="77" t="s">
        <v>432</v>
      </c>
      <c r="F372" s="83" t="s">
        <v>36</v>
      </c>
      <c r="G372" s="79">
        <v>9206</v>
      </c>
      <c r="H372" s="80">
        <v>49159372.229999997</v>
      </c>
      <c r="I372" s="80"/>
      <c r="J372" s="80">
        <v>35607969.25</v>
      </c>
      <c r="K372" s="80"/>
      <c r="L372" s="80"/>
      <c r="M372" s="80"/>
      <c r="N372" s="80"/>
      <c r="O372" s="79">
        <v>9632</v>
      </c>
      <c r="P372" s="80">
        <v>63411231.810000002</v>
      </c>
      <c r="Q372" s="80"/>
      <c r="R372" s="80">
        <v>39593346.740000002</v>
      </c>
      <c r="S372" s="80"/>
      <c r="T372" s="80"/>
      <c r="U372" s="80"/>
      <c r="V372" s="80"/>
      <c r="W372" s="79">
        <v>9930</v>
      </c>
      <c r="X372" s="80">
        <v>71698391.569999993</v>
      </c>
      <c r="Y372" s="80"/>
      <c r="Z372" s="80">
        <v>43957630.020000003</v>
      </c>
      <c r="AA372" s="80"/>
      <c r="AB372" s="80"/>
      <c r="AC372" s="80"/>
      <c r="AD372" s="80"/>
      <c r="AE372" s="79">
        <v>9424</v>
      </c>
      <c r="AF372" s="80">
        <v>66120275.07</v>
      </c>
      <c r="AG372" s="80"/>
      <c r="AH372" s="80">
        <v>42103403.609999999</v>
      </c>
      <c r="AI372" s="80"/>
      <c r="AJ372" s="80"/>
      <c r="AK372" s="80"/>
      <c r="AL372" s="80"/>
      <c r="AN372" s="198"/>
      <c r="AO372" s="351"/>
      <c r="AP372" s="214"/>
      <c r="AQ372" s="198"/>
      <c r="AR372" s="351"/>
      <c r="AS372" s="214"/>
      <c r="AT372" s="198"/>
      <c r="AU372" s="214"/>
      <c r="AV372" s="214"/>
      <c r="AW372" s="198"/>
      <c r="AX372" s="214"/>
      <c r="AY372" s="214"/>
    </row>
    <row r="373" spans="1:65" x14ac:dyDescent="0.25">
      <c r="A373" s="270">
        <v>73456</v>
      </c>
      <c r="B373" s="76" t="s">
        <v>77</v>
      </c>
      <c r="C373" s="76"/>
      <c r="D373" s="76"/>
      <c r="E373" s="77" t="s">
        <v>433</v>
      </c>
      <c r="F373" s="83" t="s">
        <v>36</v>
      </c>
      <c r="G373" s="79">
        <v>103723</v>
      </c>
      <c r="H373" s="80">
        <v>9250322.9299999997</v>
      </c>
      <c r="I373" s="80"/>
      <c r="J373" s="80">
        <v>3758006.53</v>
      </c>
      <c r="K373" s="80"/>
      <c r="L373" s="80"/>
      <c r="M373" s="80"/>
      <c r="N373" s="80"/>
      <c r="O373" s="79">
        <v>120295</v>
      </c>
      <c r="P373" s="80">
        <v>10498597.83</v>
      </c>
      <c r="Q373" s="80"/>
      <c r="R373" s="80">
        <v>3975449.69</v>
      </c>
      <c r="S373" s="80"/>
      <c r="T373" s="80"/>
      <c r="U373" s="80"/>
      <c r="V373" s="80"/>
      <c r="W373" s="79">
        <v>139816</v>
      </c>
      <c r="X373" s="80">
        <v>13538836.93</v>
      </c>
      <c r="Y373" s="80"/>
      <c r="Z373" s="80">
        <v>4785381.37</v>
      </c>
      <c r="AA373" s="80"/>
      <c r="AB373" s="80"/>
      <c r="AC373" s="80"/>
      <c r="AD373" s="80"/>
      <c r="AE373" s="79">
        <v>177117</v>
      </c>
      <c r="AF373" s="80">
        <v>15581976.210000001</v>
      </c>
      <c r="AG373" s="80"/>
      <c r="AH373" s="80">
        <v>6516266.5499999998</v>
      </c>
      <c r="AI373" s="80"/>
      <c r="AJ373" s="80"/>
      <c r="AK373" s="80"/>
      <c r="AL373" s="80"/>
      <c r="AN373" s="198"/>
      <c r="AO373" s="351"/>
      <c r="AP373" s="214"/>
      <c r="AQ373" s="198"/>
      <c r="AR373" s="351"/>
      <c r="AS373" s="214"/>
      <c r="AT373" s="198"/>
      <c r="AU373" s="214"/>
      <c r="AV373" s="214"/>
      <c r="AW373" s="198"/>
      <c r="AX373" s="214"/>
      <c r="AY373" s="214"/>
    </row>
    <row r="374" spans="1:65" x14ac:dyDescent="0.25">
      <c r="A374" s="417">
        <v>73456</v>
      </c>
      <c r="B374" s="396" t="s">
        <v>77</v>
      </c>
      <c r="C374" s="396"/>
      <c r="D374" s="396"/>
      <c r="E374" s="390" t="s">
        <v>448</v>
      </c>
      <c r="F374" s="390" t="s">
        <v>36</v>
      </c>
      <c r="G374" s="405"/>
      <c r="H374" s="410"/>
      <c r="I374" s="410"/>
      <c r="J374" s="413"/>
      <c r="K374" s="413"/>
      <c r="L374" s="413"/>
      <c r="M374" s="413"/>
      <c r="N374" s="413"/>
      <c r="O374" s="405">
        <v>99</v>
      </c>
      <c r="P374" s="410">
        <v>578375.89</v>
      </c>
      <c r="Q374" s="410"/>
      <c r="R374" s="413">
        <v>90555.1</v>
      </c>
      <c r="S374" s="413"/>
      <c r="T374" s="413"/>
      <c r="U374" s="413"/>
      <c r="V374" s="413"/>
      <c r="W374" s="415">
        <v>201</v>
      </c>
      <c r="X374" s="413">
        <v>1656903.31</v>
      </c>
      <c r="Y374" s="410"/>
      <c r="Z374" s="413">
        <v>116771.76</v>
      </c>
      <c r="AA374" s="413"/>
      <c r="AB374" s="413"/>
      <c r="AC374" s="413"/>
      <c r="AD374" s="413"/>
      <c r="AE374" s="415">
        <v>123</v>
      </c>
      <c r="AF374" s="413">
        <v>720976.13</v>
      </c>
      <c r="AG374" s="410"/>
      <c r="AH374" s="413">
        <v>64539.56</v>
      </c>
      <c r="AI374" s="413"/>
      <c r="AJ374" s="413"/>
      <c r="AK374" s="413"/>
      <c r="AL374" s="413"/>
      <c r="AM374" s="219"/>
      <c r="AN374" s="219"/>
      <c r="AO374" s="352"/>
      <c r="AP374" s="219"/>
      <c r="AQ374" s="219"/>
      <c r="AR374" s="352"/>
      <c r="AS374" s="219"/>
      <c r="AT374" s="219"/>
      <c r="AU374" s="219"/>
      <c r="AV374" s="219"/>
      <c r="AW374" s="219"/>
      <c r="AX374" s="219"/>
      <c r="AY374" s="219"/>
      <c r="AZ374" s="219"/>
      <c r="BA374" s="219"/>
      <c r="BB374" s="219"/>
      <c r="BC374" s="219"/>
      <c r="BD374" s="219"/>
      <c r="BE374" s="219"/>
      <c r="BF374" s="219"/>
      <c r="BG374" s="219"/>
      <c r="BH374" s="219"/>
      <c r="BI374" s="219"/>
      <c r="BJ374" s="219"/>
      <c r="BK374" s="219"/>
      <c r="BL374" s="219"/>
      <c r="BM374" s="219"/>
    </row>
    <row r="375" spans="1:65" x14ac:dyDescent="0.25">
      <c r="A375" s="419">
        <v>73456</v>
      </c>
      <c r="B375" s="397" t="s">
        <v>77</v>
      </c>
      <c r="C375" s="397"/>
      <c r="D375" s="397"/>
      <c r="E375" s="392" t="s">
        <v>458</v>
      </c>
      <c r="F375" s="392" t="s">
        <v>36</v>
      </c>
      <c r="G375" s="406"/>
      <c r="H375" s="411"/>
      <c r="I375" s="411"/>
      <c r="J375" s="411"/>
      <c r="K375" s="411"/>
      <c r="L375" s="411"/>
      <c r="M375" s="411"/>
      <c r="N375" s="411"/>
      <c r="O375" s="406">
        <v>2447</v>
      </c>
      <c r="P375" s="411">
        <v>1079807.96</v>
      </c>
      <c r="Q375" s="411"/>
      <c r="R375" s="411">
        <v>1193298.26</v>
      </c>
      <c r="S375" s="411"/>
      <c r="T375" s="411"/>
      <c r="U375" s="411"/>
      <c r="V375" s="411"/>
      <c r="W375" s="406">
        <v>5503</v>
      </c>
      <c r="X375" s="411">
        <v>2151808.59</v>
      </c>
      <c r="Y375" s="411"/>
      <c r="Z375" s="411">
        <v>1124939.73</v>
      </c>
      <c r="AA375" s="411"/>
      <c r="AB375" s="411"/>
      <c r="AC375" s="411"/>
      <c r="AD375" s="411"/>
      <c r="AE375" s="406">
        <v>4956</v>
      </c>
      <c r="AF375" s="411">
        <v>1755030.36</v>
      </c>
      <c r="AG375" s="411"/>
      <c r="AH375" s="411">
        <v>1468312.09</v>
      </c>
      <c r="AI375" s="411"/>
      <c r="AJ375" s="411"/>
      <c r="AK375" s="411"/>
      <c r="AL375" s="411"/>
      <c r="AM375" s="276"/>
      <c r="AN375" s="276"/>
      <c r="AO375" s="353"/>
      <c r="AP375" s="276"/>
      <c r="AQ375" s="276"/>
      <c r="AR375" s="353"/>
      <c r="AS375" s="276"/>
      <c r="AT375" s="276"/>
      <c r="AU375" s="276"/>
      <c r="AV375" s="276"/>
      <c r="AW375" s="276"/>
      <c r="AX375" s="276"/>
      <c r="AY375" s="276"/>
      <c r="AZ375" s="276"/>
      <c r="BA375" s="276"/>
      <c r="BB375" s="276"/>
      <c r="BC375" s="276"/>
      <c r="BD375" s="276"/>
      <c r="BE375" s="276"/>
      <c r="BF375" s="276"/>
      <c r="BG375" s="276"/>
      <c r="BH375" s="276"/>
      <c r="BI375" s="276"/>
      <c r="BJ375" s="276"/>
      <c r="BK375" s="276"/>
      <c r="BL375" s="276"/>
      <c r="BM375" s="276"/>
    </row>
    <row r="376" spans="1:65" x14ac:dyDescent="0.25">
      <c r="A376" s="270">
        <v>74437</v>
      </c>
      <c r="B376" s="76" t="s">
        <v>78</v>
      </c>
      <c r="C376" s="76"/>
      <c r="D376" s="76"/>
      <c r="E376" s="77" t="s">
        <v>432</v>
      </c>
      <c r="F376" s="83" t="s">
        <v>38</v>
      </c>
      <c r="G376" s="79">
        <v>3131</v>
      </c>
      <c r="H376" s="80">
        <v>24164762.260000002</v>
      </c>
      <c r="I376" s="80"/>
      <c r="J376" s="80">
        <v>17390229.710000001</v>
      </c>
      <c r="K376" s="80"/>
      <c r="L376" s="80"/>
      <c r="M376" s="80"/>
      <c r="N376" s="80"/>
      <c r="O376" s="79">
        <v>2228</v>
      </c>
      <c r="P376" s="80">
        <v>17942380.550000001</v>
      </c>
      <c r="Q376" s="80"/>
      <c r="R376" s="80">
        <v>12680490.76</v>
      </c>
      <c r="S376" s="80"/>
      <c r="T376" s="80"/>
      <c r="U376" s="80"/>
      <c r="V376" s="80"/>
      <c r="W376" s="79">
        <v>1096</v>
      </c>
      <c r="X376" s="80">
        <v>10132960.789999999</v>
      </c>
      <c r="Y376" s="80"/>
      <c r="Z376" s="80">
        <v>5962988.2999999998</v>
      </c>
      <c r="AA376" s="80"/>
      <c r="AB376" s="80"/>
      <c r="AC376" s="80"/>
      <c r="AD376" s="80"/>
      <c r="AE376" s="79">
        <v>520</v>
      </c>
      <c r="AF376" s="80">
        <v>5773295.9299999997</v>
      </c>
      <c r="AG376" s="80"/>
      <c r="AH376" s="80">
        <v>2881527.23</v>
      </c>
      <c r="AI376" s="80"/>
      <c r="AJ376" s="80"/>
      <c r="AK376" s="80"/>
      <c r="AL376" s="80"/>
      <c r="AN376" s="198"/>
      <c r="AO376" s="351"/>
      <c r="AP376" s="214"/>
      <c r="AQ376" s="198"/>
      <c r="AR376" s="351"/>
      <c r="AS376" s="214"/>
      <c r="AT376" s="198"/>
      <c r="AU376" s="214"/>
      <c r="AV376" s="214"/>
      <c r="AW376" s="198"/>
      <c r="AX376" s="214"/>
      <c r="AY376" s="214"/>
    </row>
    <row r="377" spans="1:65" x14ac:dyDescent="0.25">
      <c r="A377" s="270">
        <v>74437</v>
      </c>
      <c r="B377" s="76" t="s">
        <v>78</v>
      </c>
      <c r="C377" s="76"/>
      <c r="D377" s="76"/>
      <c r="E377" s="77" t="s">
        <v>433</v>
      </c>
      <c r="F377" s="83" t="s">
        <v>38</v>
      </c>
      <c r="G377" s="79">
        <v>105220</v>
      </c>
      <c r="H377" s="80">
        <v>7258197</v>
      </c>
      <c r="I377" s="80"/>
      <c r="J377" s="80">
        <v>3815404.19</v>
      </c>
      <c r="K377" s="80"/>
      <c r="L377" s="80"/>
      <c r="M377" s="80"/>
      <c r="N377" s="80"/>
      <c r="O377" s="79">
        <v>79053</v>
      </c>
      <c r="P377" s="80">
        <v>5665836.9800000004</v>
      </c>
      <c r="Q377" s="80"/>
      <c r="R377" s="80">
        <v>2456300.23</v>
      </c>
      <c r="S377" s="80"/>
      <c r="T377" s="80"/>
      <c r="U377" s="80"/>
      <c r="V377" s="80"/>
      <c r="W377" s="79">
        <v>37705</v>
      </c>
      <c r="X377" s="80">
        <v>3145090.14</v>
      </c>
      <c r="Y377" s="80"/>
      <c r="Z377" s="80">
        <v>1170385.4099999999</v>
      </c>
      <c r="AA377" s="80"/>
      <c r="AB377" s="80"/>
      <c r="AC377" s="80"/>
      <c r="AD377" s="80"/>
      <c r="AE377" s="79">
        <v>31826</v>
      </c>
      <c r="AF377" s="80">
        <v>3133691.79</v>
      </c>
      <c r="AG377" s="80"/>
      <c r="AH377" s="80">
        <v>1258633.92</v>
      </c>
      <c r="AI377" s="80"/>
      <c r="AJ377" s="80"/>
      <c r="AK377" s="80"/>
      <c r="AL377" s="80"/>
      <c r="AN377" s="198"/>
      <c r="AO377" s="351"/>
      <c r="AP377" s="214"/>
      <c r="AQ377" s="198"/>
      <c r="AR377" s="351"/>
      <c r="AS377" s="214"/>
      <c r="AT377" s="198"/>
      <c r="AU377" s="214"/>
      <c r="AV377" s="214"/>
      <c r="AW377" s="198"/>
      <c r="AX377" s="214"/>
      <c r="AY377" s="214"/>
    </row>
    <row r="378" spans="1:65" x14ac:dyDescent="0.25">
      <c r="A378" s="417">
        <v>74437</v>
      </c>
      <c r="B378" s="396" t="s">
        <v>78</v>
      </c>
      <c r="C378" s="396"/>
      <c r="D378" s="396"/>
      <c r="E378" s="390" t="s">
        <v>448</v>
      </c>
      <c r="F378" s="390" t="s">
        <v>38</v>
      </c>
      <c r="G378" s="405"/>
      <c r="H378" s="410"/>
      <c r="I378" s="410"/>
      <c r="J378" s="413"/>
      <c r="K378" s="413"/>
      <c r="L378" s="413"/>
      <c r="M378" s="413"/>
      <c r="N378" s="413"/>
      <c r="O378" s="405">
        <v>107</v>
      </c>
      <c r="P378" s="410">
        <v>815289.74</v>
      </c>
      <c r="Q378" s="410"/>
      <c r="R378" s="413">
        <v>133189.93</v>
      </c>
      <c r="S378" s="413"/>
      <c r="T378" s="413"/>
      <c r="U378" s="413"/>
      <c r="V378" s="413"/>
      <c r="W378" s="415">
        <v>171</v>
      </c>
      <c r="X378" s="413">
        <v>1567397.32</v>
      </c>
      <c r="Y378" s="410"/>
      <c r="Z378" s="413">
        <v>243015.82</v>
      </c>
      <c r="AA378" s="413"/>
      <c r="AB378" s="413"/>
      <c r="AC378" s="413"/>
      <c r="AD378" s="413"/>
      <c r="AE378" s="415">
        <v>201</v>
      </c>
      <c r="AF378" s="413">
        <v>1763789.8</v>
      </c>
      <c r="AG378" s="410"/>
      <c r="AH378" s="413">
        <v>209380.23</v>
      </c>
      <c r="AI378" s="413"/>
      <c r="AJ378" s="413"/>
      <c r="AK378" s="413"/>
      <c r="AL378" s="413"/>
      <c r="AM378" s="219"/>
      <c r="AN378" s="219"/>
      <c r="AO378" s="352"/>
      <c r="AP378" s="219"/>
      <c r="AQ378" s="219"/>
      <c r="AR378" s="352"/>
      <c r="AS378" s="219"/>
      <c r="AT378" s="219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  <c r="BI378" s="219"/>
      <c r="BJ378" s="219"/>
      <c r="BK378" s="219"/>
      <c r="BL378" s="219"/>
      <c r="BM378" s="219"/>
    </row>
    <row r="379" spans="1:65" x14ac:dyDescent="0.25">
      <c r="A379" s="419">
        <v>74437</v>
      </c>
      <c r="B379" s="397" t="s">
        <v>78</v>
      </c>
      <c r="C379" s="397"/>
      <c r="D379" s="397"/>
      <c r="E379" s="392" t="s">
        <v>458</v>
      </c>
      <c r="F379" s="392" t="s">
        <v>38</v>
      </c>
      <c r="G379" s="406"/>
      <c r="H379" s="411"/>
      <c r="I379" s="411"/>
      <c r="J379" s="411"/>
      <c r="K379" s="411"/>
      <c r="L379" s="411"/>
      <c r="M379" s="411"/>
      <c r="N379" s="411"/>
      <c r="O379" s="406">
        <v>7943</v>
      </c>
      <c r="P379" s="411">
        <v>2825991.62</v>
      </c>
      <c r="Q379" s="411"/>
      <c r="R379" s="411"/>
      <c r="S379" s="411"/>
      <c r="T379" s="411"/>
      <c r="U379" s="411"/>
      <c r="V379" s="411"/>
      <c r="W379" s="406">
        <v>9773</v>
      </c>
      <c r="X379" s="411">
        <v>5082299.09</v>
      </c>
      <c r="Y379" s="411"/>
      <c r="Z379" s="411"/>
      <c r="AA379" s="411"/>
      <c r="AB379" s="411"/>
      <c r="AC379" s="411"/>
      <c r="AD379" s="411"/>
      <c r="AE379" s="406">
        <v>9418</v>
      </c>
      <c r="AF379" s="411">
        <v>5736623.2999999998</v>
      </c>
      <c r="AG379" s="411"/>
      <c r="AH379" s="411"/>
      <c r="AI379" s="411"/>
      <c r="AJ379" s="411"/>
      <c r="AK379" s="411"/>
      <c r="AL379" s="411"/>
      <c r="AM379" s="276"/>
      <c r="AN379" s="276"/>
      <c r="AO379" s="353"/>
      <c r="AP379" s="276"/>
      <c r="AQ379" s="276"/>
      <c r="AR379" s="353"/>
      <c r="AS379" s="276"/>
      <c r="AT379" s="276"/>
      <c r="AU379" s="276"/>
      <c r="AV379" s="276"/>
      <c r="AW379" s="276"/>
      <c r="AX379" s="276"/>
      <c r="AY379" s="276"/>
      <c r="AZ379" s="276"/>
      <c r="BA379" s="276"/>
      <c r="BB379" s="276"/>
      <c r="BC379" s="276"/>
      <c r="BD379" s="276"/>
      <c r="BE379" s="276"/>
      <c r="BF379" s="276"/>
      <c r="BG379" s="276"/>
      <c r="BH379" s="276"/>
      <c r="BI379" s="276"/>
      <c r="BJ379" s="276"/>
      <c r="BK379" s="276"/>
      <c r="BL379" s="276"/>
      <c r="BM379" s="276"/>
    </row>
    <row r="380" spans="1:65" x14ac:dyDescent="0.25">
      <c r="A380" s="270">
        <v>170014</v>
      </c>
      <c r="B380" s="76" t="s">
        <v>79</v>
      </c>
      <c r="C380" s="76"/>
      <c r="D380" s="76"/>
      <c r="E380" s="77" t="s">
        <v>432</v>
      </c>
      <c r="F380" s="83" t="s">
        <v>38</v>
      </c>
      <c r="G380" s="100">
        <v>0</v>
      </c>
      <c r="H380" s="101">
        <v>0</v>
      </c>
      <c r="I380" s="101"/>
      <c r="J380" s="101">
        <v>0</v>
      </c>
      <c r="K380" s="101"/>
      <c r="L380" s="101"/>
      <c r="M380" s="101"/>
      <c r="N380" s="101"/>
      <c r="O380" s="100">
        <v>0</v>
      </c>
      <c r="P380" s="101">
        <v>0</v>
      </c>
      <c r="Q380" s="101"/>
      <c r="R380" s="101">
        <v>0</v>
      </c>
      <c r="S380" s="101"/>
      <c r="T380" s="101"/>
      <c r="U380" s="101"/>
      <c r="V380" s="101"/>
      <c r="W380" s="100">
        <v>351</v>
      </c>
      <c r="X380" s="101">
        <v>3068553.38</v>
      </c>
      <c r="Y380" s="101"/>
      <c r="Z380" s="101">
        <v>816515.8</v>
      </c>
      <c r="AA380" s="101"/>
      <c r="AB380" s="101"/>
      <c r="AC380" s="101"/>
      <c r="AD380" s="101"/>
      <c r="AE380" s="100">
        <v>573</v>
      </c>
      <c r="AF380" s="101">
        <v>4172740.67</v>
      </c>
      <c r="AG380" s="101"/>
      <c r="AH380" s="101">
        <v>1261491.53</v>
      </c>
      <c r="AI380" s="101"/>
      <c r="AJ380" s="101"/>
      <c r="AK380" s="101"/>
      <c r="AL380" s="101"/>
      <c r="AN380" s="198"/>
      <c r="AO380" s="351"/>
      <c r="AP380" s="214"/>
      <c r="AQ380" s="198"/>
      <c r="AR380" s="351"/>
      <c r="AS380" s="214"/>
      <c r="AT380" s="198"/>
      <c r="AU380" s="214"/>
      <c r="AV380" s="214"/>
      <c r="AW380" s="198"/>
      <c r="AX380" s="214"/>
      <c r="AY380" s="214"/>
    </row>
    <row r="381" spans="1:65" x14ac:dyDescent="0.25">
      <c r="A381" s="270">
        <v>170014</v>
      </c>
      <c r="B381" s="76" t="s">
        <v>79</v>
      </c>
      <c r="C381" s="76"/>
      <c r="D381" s="76"/>
      <c r="E381" s="77" t="s">
        <v>433</v>
      </c>
      <c r="F381" s="83" t="s">
        <v>38</v>
      </c>
      <c r="G381" s="100"/>
      <c r="H381" s="101"/>
      <c r="I381" s="101"/>
      <c r="J381" s="101"/>
      <c r="K381" s="101"/>
      <c r="L381" s="101"/>
      <c r="M381" s="101"/>
      <c r="N381" s="101"/>
      <c r="O381" s="100"/>
      <c r="P381" s="101"/>
      <c r="Q381" s="101"/>
      <c r="R381" s="101"/>
      <c r="S381" s="101"/>
      <c r="T381" s="101"/>
      <c r="U381" s="101"/>
      <c r="V381" s="101"/>
      <c r="W381" s="100">
        <v>58702</v>
      </c>
      <c r="X381" s="101">
        <v>4129266.09</v>
      </c>
      <c r="Y381" s="101"/>
      <c r="Z381" s="101">
        <v>1421527.17</v>
      </c>
      <c r="AA381" s="101"/>
      <c r="AB381" s="101"/>
      <c r="AC381" s="101"/>
      <c r="AD381" s="101"/>
      <c r="AE381" s="100">
        <v>81503</v>
      </c>
      <c r="AF381" s="101">
        <v>4386300.5999999996</v>
      </c>
      <c r="AG381" s="101"/>
      <c r="AH381" s="101">
        <v>2198535.9900000002</v>
      </c>
      <c r="AI381" s="101"/>
      <c r="AJ381" s="101"/>
      <c r="AK381" s="101"/>
      <c r="AL381" s="101"/>
      <c r="AN381" s="198"/>
      <c r="AO381" s="351"/>
      <c r="AP381" s="214"/>
      <c r="AQ381" s="198"/>
      <c r="AR381" s="351"/>
      <c r="AS381" s="214"/>
      <c r="AT381" s="198"/>
      <c r="AU381" s="214"/>
      <c r="AV381" s="214"/>
      <c r="AW381" s="198"/>
      <c r="AX381" s="214"/>
      <c r="AY381" s="214"/>
    </row>
    <row r="382" spans="1:65" s="198" customFormat="1" x14ac:dyDescent="0.25">
      <c r="A382" s="270">
        <v>70007</v>
      </c>
      <c r="B382" s="76" t="s">
        <v>291</v>
      </c>
      <c r="C382" s="76"/>
      <c r="D382" s="76"/>
      <c r="E382" s="77" t="s">
        <v>433</v>
      </c>
      <c r="F382" s="336" t="s">
        <v>40</v>
      </c>
      <c r="G382" s="100">
        <v>7373</v>
      </c>
      <c r="H382" s="101">
        <v>1125671.8899999999</v>
      </c>
      <c r="I382" s="101"/>
      <c r="J382" s="101">
        <v>466561.59</v>
      </c>
      <c r="K382" s="101"/>
      <c r="L382" s="101"/>
      <c r="M382" s="101"/>
      <c r="N382" s="101"/>
      <c r="O382" s="100">
        <v>8410</v>
      </c>
      <c r="P382" s="101">
        <v>1497714.78</v>
      </c>
      <c r="Q382" s="101"/>
      <c r="R382" s="101">
        <v>571026.31000000006</v>
      </c>
      <c r="S382" s="101"/>
      <c r="T382" s="101"/>
      <c r="U382" s="101"/>
      <c r="V382" s="101"/>
      <c r="W382" s="100">
        <v>8909</v>
      </c>
      <c r="X382" s="101">
        <v>2282794.2799999998</v>
      </c>
      <c r="Y382" s="101"/>
      <c r="Z382" s="101">
        <v>1288361.25</v>
      </c>
      <c r="AA382" s="101"/>
      <c r="AB382" s="101"/>
      <c r="AC382" s="101"/>
      <c r="AD382" s="101"/>
      <c r="AE382" s="100">
        <v>8230</v>
      </c>
      <c r="AF382" s="101">
        <v>927427.67</v>
      </c>
      <c r="AG382" s="101"/>
      <c r="AH382" s="101">
        <v>1230021.31</v>
      </c>
      <c r="AI382" s="101"/>
      <c r="AJ382" s="101"/>
      <c r="AK382" s="101"/>
      <c r="AL382" s="101"/>
      <c r="AM382" s="4"/>
      <c r="AO382" s="351"/>
      <c r="AP382" s="214"/>
      <c r="AR382" s="351"/>
      <c r="AS382" s="214"/>
      <c r="AU382" s="214"/>
      <c r="AV382" s="214"/>
      <c r="AX382" s="214"/>
      <c r="AY382" s="21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</row>
    <row r="383" spans="1:65" x14ac:dyDescent="0.25">
      <c r="A383" s="270">
        <v>70051</v>
      </c>
      <c r="B383" s="76" t="s">
        <v>80</v>
      </c>
      <c r="C383" s="76"/>
      <c r="D383" s="76"/>
      <c r="E383" s="77" t="s">
        <v>432</v>
      </c>
      <c r="F383" s="83" t="s">
        <v>40</v>
      </c>
      <c r="G383" s="100">
        <v>20</v>
      </c>
      <c r="H383" s="101">
        <v>266447.71000000002</v>
      </c>
      <c r="I383" s="101"/>
      <c r="J383" s="101">
        <v>106643.08</v>
      </c>
      <c r="K383" s="101"/>
      <c r="L383" s="101"/>
      <c r="M383" s="101"/>
      <c r="N383" s="101"/>
      <c r="O383" s="100">
        <v>15</v>
      </c>
      <c r="P383" s="101">
        <v>190569.87</v>
      </c>
      <c r="Q383" s="101"/>
      <c r="R383" s="101">
        <v>67456.490000000005</v>
      </c>
      <c r="S383" s="101"/>
      <c r="T383" s="101"/>
      <c r="U383" s="101"/>
      <c r="V383" s="101"/>
      <c r="W383" s="100">
        <v>7</v>
      </c>
      <c r="X383" s="101">
        <v>71408.88</v>
      </c>
      <c r="Y383" s="101"/>
      <c r="Z383" s="101">
        <v>25545.66</v>
      </c>
      <c r="AA383" s="101"/>
      <c r="AB383" s="101"/>
      <c r="AC383" s="101"/>
      <c r="AD383" s="101"/>
      <c r="AE383" s="100">
        <v>10</v>
      </c>
      <c r="AF383" s="101">
        <v>150738.75</v>
      </c>
      <c r="AG383" s="101"/>
      <c r="AH383" s="101">
        <v>47855.91</v>
      </c>
      <c r="AI383" s="101"/>
      <c r="AJ383" s="101"/>
      <c r="AK383" s="101"/>
      <c r="AL383" s="101"/>
      <c r="AN383" s="198"/>
      <c r="AO383" s="351"/>
      <c r="AP383" s="214"/>
      <c r="AQ383" s="198"/>
      <c r="AR383" s="351"/>
      <c r="AS383" s="214"/>
      <c r="AT383" s="198"/>
      <c r="AU383" s="214"/>
      <c r="AV383" s="214"/>
      <c r="AW383" s="198"/>
      <c r="AX383" s="214"/>
      <c r="AY383" s="214"/>
    </row>
    <row r="384" spans="1:65" x14ac:dyDescent="0.25">
      <c r="A384" s="270">
        <v>70051</v>
      </c>
      <c r="B384" s="81" t="s">
        <v>80</v>
      </c>
      <c r="C384" s="81"/>
      <c r="D384" s="81"/>
      <c r="E384" s="77" t="s">
        <v>433</v>
      </c>
      <c r="F384" s="268" t="s">
        <v>40</v>
      </c>
      <c r="G384" s="100">
        <v>1063</v>
      </c>
      <c r="H384" s="101">
        <v>1568128.98</v>
      </c>
      <c r="I384" s="101"/>
      <c r="J384" s="101">
        <v>101596.47</v>
      </c>
      <c r="K384" s="101"/>
      <c r="L384" s="101"/>
      <c r="M384" s="101"/>
      <c r="N384" s="101"/>
      <c r="O384" s="100">
        <v>1935</v>
      </c>
      <c r="P384" s="101">
        <v>1957048.86</v>
      </c>
      <c r="Q384" s="101"/>
      <c r="R384" s="101">
        <v>582492.48</v>
      </c>
      <c r="S384" s="101"/>
      <c r="T384" s="101"/>
      <c r="U384" s="101"/>
      <c r="V384" s="101"/>
      <c r="W384" s="100">
        <v>1080</v>
      </c>
      <c r="X384" s="101">
        <v>855047.73</v>
      </c>
      <c r="Y384" s="101"/>
      <c r="Z384" s="101">
        <v>40947.83</v>
      </c>
      <c r="AA384" s="101"/>
      <c r="AB384" s="101"/>
      <c r="AC384" s="101"/>
      <c r="AD384" s="101"/>
      <c r="AE384" s="100">
        <v>182</v>
      </c>
      <c r="AF384" s="101">
        <v>67459.960000000006</v>
      </c>
      <c r="AG384" s="101"/>
      <c r="AH384" s="101">
        <v>3068.09</v>
      </c>
      <c r="AI384" s="101"/>
      <c r="AJ384" s="101"/>
      <c r="AK384" s="101"/>
      <c r="AL384" s="101"/>
      <c r="AN384" s="198"/>
      <c r="AO384" s="351"/>
      <c r="AP384" s="214"/>
      <c r="AQ384" s="198"/>
      <c r="AR384" s="351"/>
      <c r="AS384" s="214"/>
      <c r="AT384" s="198"/>
      <c r="AU384" s="214"/>
      <c r="AV384" s="214"/>
      <c r="AW384" s="198"/>
      <c r="AX384" s="214"/>
      <c r="AY384" s="214"/>
    </row>
    <row r="385" spans="1:65" x14ac:dyDescent="0.25">
      <c r="A385" s="270">
        <v>70423</v>
      </c>
      <c r="B385" s="81" t="s">
        <v>81</v>
      </c>
      <c r="C385" s="81"/>
      <c r="D385" s="81"/>
      <c r="E385" s="77" t="s">
        <v>432</v>
      </c>
      <c r="F385" s="268" t="s">
        <v>40</v>
      </c>
      <c r="G385" s="100">
        <v>15</v>
      </c>
      <c r="H385" s="101">
        <v>259078</v>
      </c>
      <c r="I385" s="101"/>
      <c r="J385" s="101">
        <v>116101.36</v>
      </c>
      <c r="K385" s="101"/>
      <c r="L385" s="101"/>
      <c r="M385" s="101"/>
      <c r="N385" s="101"/>
      <c r="O385" s="100">
        <v>8</v>
      </c>
      <c r="P385" s="101">
        <v>128931.58</v>
      </c>
      <c r="Q385" s="101"/>
      <c r="R385" s="101">
        <v>57937.25</v>
      </c>
      <c r="S385" s="101"/>
      <c r="T385" s="101"/>
      <c r="U385" s="101"/>
      <c r="V385" s="101"/>
      <c r="W385" s="100">
        <v>8</v>
      </c>
      <c r="X385" s="101">
        <v>161351.01999999999</v>
      </c>
      <c r="Y385" s="101"/>
      <c r="Z385" s="101">
        <v>67811.09</v>
      </c>
      <c r="AA385" s="101"/>
      <c r="AB385" s="101"/>
      <c r="AC385" s="101"/>
      <c r="AD385" s="101"/>
      <c r="AE385" s="100">
        <v>6</v>
      </c>
      <c r="AF385" s="101">
        <v>125093.15</v>
      </c>
      <c r="AG385" s="101"/>
      <c r="AH385" s="101">
        <v>55262.04</v>
      </c>
      <c r="AI385" s="101"/>
      <c r="AJ385" s="101"/>
      <c r="AK385" s="101"/>
      <c r="AL385" s="101"/>
      <c r="AN385" s="198"/>
      <c r="AO385" s="351"/>
      <c r="AP385" s="214"/>
      <c r="AQ385" s="198"/>
      <c r="AR385" s="351"/>
      <c r="AS385" s="214"/>
      <c r="AT385" s="198"/>
      <c r="AU385" s="214"/>
      <c r="AV385" s="214"/>
      <c r="AW385" s="198"/>
      <c r="AX385" s="214"/>
      <c r="AY385" s="214"/>
    </row>
    <row r="386" spans="1:65" x14ac:dyDescent="0.25">
      <c r="A386" s="270">
        <v>70423</v>
      </c>
      <c r="B386" s="81" t="s">
        <v>81</v>
      </c>
      <c r="C386" s="81"/>
      <c r="D386" s="81"/>
      <c r="E386" s="77" t="s">
        <v>433</v>
      </c>
      <c r="F386" s="268" t="s">
        <v>40</v>
      </c>
      <c r="G386" s="100">
        <v>5</v>
      </c>
      <c r="H386" s="101">
        <v>281.25</v>
      </c>
      <c r="I386" s="101"/>
      <c r="J386" s="101">
        <v>127.54</v>
      </c>
      <c r="K386" s="101"/>
      <c r="L386" s="101"/>
      <c r="M386" s="101"/>
      <c r="N386" s="101"/>
      <c r="O386" s="100">
        <v>7</v>
      </c>
      <c r="P386" s="101">
        <v>875</v>
      </c>
      <c r="Q386" s="101"/>
      <c r="R386" s="101">
        <v>128.9</v>
      </c>
      <c r="S386" s="101"/>
      <c r="T386" s="101"/>
      <c r="U386" s="101"/>
      <c r="V386" s="101"/>
      <c r="W386" s="100">
        <v>24</v>
      </c>
      <c r="X386" s="101">
        <v>7992.16</v>
      </c>
      <c r="Y386" s="101"/>
      <c r="Z386" s="101">
        <v>603.29999999999995</v>
      </c>
      <c r="AA386" s="101"/>
      <c r="AB386" s="101"/>
      <c r="AC386" s="101"/>
      <c r="AD386" s="101"/>
      <c r="AE386" s="100"/>
      <c r="AF386" s="101"/>
      <c r="AG386" s="101"/>
      <c r="AH386" s="101"/>
      <c r="AI386" s="101"/>
      <c r="AJ386" s="101"/>
      <c r="AK386" s="101"/>
      <c r="AL386" s="101"/>
      <c r="AN386" s="198"/>
      <c r="AO386" s="351"/>
      <c r="AP386" s="214"/>
      <c r="AQ386" s="198"/>
      <c r="AR386" s="351"/>
      <c r="AS386" s="214"/>
      <c r="AT386" s="198"/>
      <c r="AU386" s="214"/>
      <c r="AV386" s="214"/>
      <c r="AW386" s="198"/>
      <c r="AX386" s="214"/>
      <c r="AY386" s="214"/>
    </row>
    <row r="387" spans="1:65" x14ac:dyDescent="0.25">
      <c r="A387" s="270">
        <v>170001</v>
      </c>
      <c r="B387" s="81" t="s">
        <v>82</v>
      </c>
      <c r="C387" s="81"/>
      <c r="D387" s="81"/>
      <c r="E387" s="77" t="s">
        <v>432</v>
      </c>
      <c r="F387" s="268" t="s">
        <v>40</v>
      </c>
      <c r="G387" s="100">
        <v>6</v>
      </c>
      <c r="H387" s="101">
        <v>78227.41</v>
      </c>
      <c r="I387" s="101"/>
      <c r="J387" s="101">
        <v>8121.68</v>
      </c>
      <c r="K387" s="101"/>
      <c r="L387" s="101"/>
      <c r="M387" s="101"/>
      <c r="N387" s="101"/>
      <c r="O387" s="100">
        <v>6</v>
      </c>
      <c r="P387" s="101">
        <v>103464</v>
      </c>
      <c r="Q387" s="101"/>
      <c r="R387" s="101">
        <v>2906.7</v>
      </c>
      <c r="S387" s="101"/>
      <c r="T387" s="101"/>
      <c r="U387" s="101"/>
      <c r="V387" s="101"/>
      <c r="W387" s="100">
        <v>1</v>
      </c>
      <c r="X387" s="101">
        <v>3170.24</v>
      </c>
      <c r="Y387" s="101"/>
      <c r="Z387" s="101">
        <v>1042.68</v>
      </c>
      <c r="AA387" s="101"/>
      <c r="AB387" s="101"/>
      <c r="AC387" s="101"/>
      <c r="AD387" s="101"/>
      <c r="AE387" s="100">
        <v>1</v>
      </c>
      <c r="AF387" s="101">
        <v>7859.18</v>
      </c>
      <c r="AG387" s="101"/>
      <c r="AH387" s="101">
        <v>521.34</v>
      </c>
      <c r="AI387" s="101"/>
      <c r="AJ387" s="101"/>
      <c r="AK387" s="101"/>
      <c r="AL387" s="101"/>
      <c r="AN387" s="198"/>
      <c r="AO387" s="351"/>
      <c r="AP387" s="214"/>
      <c r="AQ387" s="198"/>
      <c r="AR387" s="351"/>
      <c r="AS387" s="214"/>
      <c r="AT387" s="198"/>
      <c r="AU387" s="214"/>
      <c r="AV387" s="214"/>
      <c r="AW387" s="198"/>
      <c r="AX387" s="214"/>
      <c r="AY387" s="214"/>
    </row>
    <row r="388" spans="1:65" x14ac:dyDescent="0.25">
      <c r="A388" s="270">
        <v>170001</v>
      </c>
      <c r="B388" s="81" t="s">
        <v>82</v>
      </c>
      <c r="C388" s="81"/>
      <c r="D388" s="81"/>
      <c r="E388" s="77" t="s">
        <v>433</v>
      </c>
      <c r="F388" s="268" t="s">
        <v>40</v>
      </c>
      <c r="G388" s="100">
        <v>4189</v>
      </c>
      <c r="H388" s="101">
        <v>1974502.79</v>
      </c>
      <c r="I388" s="101"/>
      <c r="J388" s="101">
        <v>756359.97</v>
      </c>
      <c r="K388" s="101"/>
      <c r="L388" s="101"/>
      <c r="M388" s="101"/>
      <c r="N388" s="101"/>
      <c r="O388" s="100">
        <v>6608</v>
      </c>
      <c r="P388" s="101">
        <v>2059956.05</v>
      </c>
      <c r="Q388" s="101"/>
      <c r="R388" s="101">
        <v>806410.05</v>
      </c>
      <c r="S388" s="101"/>
      <c r="T388" s="101"/>
      <c r="U388" s="101"/>
      <c r="V388" s="101"/>
      <c r="W388" s="100">
        <v>4974</v>
      </c>
      <c r="X388" s="101">
        <v>1466822.62</v>
      </c>
      <c r="Y388" s="101"/>
      <c r="Z388" s="101">
        <v>616914</v>
      </c>
      <c r="AA388" s="101"/>
      <c r="AB388" s="101"/>
      <c r="AC388" s="101"/>
      <c r="AD388" s="101"/>
      <c r="AE388" s="100">
        <v>10773</v>
      </c>
      <c r="AF388" s="101">
        <v>2089252.63</v>
      </c>
      <c r="AG388" s="101"/>
      <c r="AH388" s="101">
        <v>679497.71</v>
      </c>
      <c r="AI388" s="101"/>
      <c r="AJ388" s="101"/>
      <c r="AK388" s="101"/>
      <c r="AL388" s="101"/>
      <c r="AN388" s="198"/>
      <c r="AO388" s="351"/>
      <c r="AP388" s="214"/>
      <c r="AQ388" s="198"/>
      <c r="AR388" s="351"/>
      <c r="AS388" s="214"/>
      <c r="AT388" s="198"/>
      <c r="AU388" s="214"/>
      <c r="AV388" s="214"/>
      <c r="AW388" s="198"/>
      <c r="AX388" s="214"/>
      <c r="AY388" s="214"/>
    </row>
    <row r="389" spans="1:65" x14ac:dyDescent="0.25">
      <c r="A389" s="270">
        <v>170002</v>
      </c>
      <c r="B389" s="81" t="s">
        <v>83</v>
      </c>
      <c r="C389" s="81"/>
      <c r="D389" s="81"/>
      <c r="E389" s="77" t="s">
        <v>432</v>
      </c>
      <c r="F389" s="268" t="s">
        <v>40</v>
      </c>
      <c r="G389" s="100">
        <v>3</v>
      </c>
      <c r="H389" s="101">
        <v>0</v>
      </c>
      <c r="I389" s="101"/>
      <c r="J389" s="101">
        <v>4581.51</v>
      </c>
      <c r="K389" s="101"/>
      <c r="L389" s="101"/>
      <c r="M389" s="101"/>
      <c r="N389" s="101"/>
      <c r="O389" s="100">
        <v>4</v>
      </c>
      <c r="P389" s="101">
        <v>0</v>
      </c>
      <c r="Q389" s="101"/>
      <c r="R389" s="101">
        <v>4170.74</v>
      </c>
      <c r="S389" s="101"/>
      <c r="T389" s="101"/>
      <c r="U389" s="101"/>
      <c r="V389" s="101"/>
      <c r="W389" s="100">
        <v>5</v>
      </c>
      <c r="X389" s="101">
        <v>0</v>
      </c>
      <c r="Y389" s="101"/>
      <c r="Z389" s="101">
        <v>5734.74</v>
      </c>
      <c r="AA389" s="101"/>
      <c r="AB389" s="101"/>
      <c r="AC389" s="101"/>
      <c r="AD389" s="101"/>
      <c r="AE389" s="100">
        <v>0</v>
      </c>
      <c r="AF389" s="101">
        <v>0</v>
      </c>
      <c r="AG389" s="101"/>
      <c r="AH389" s="101">
        <v>0</v>
      </c>
      <c r="AI389" s="101"/>
      <c r="AJ389" s="101"/>
      <c r="AK389" s="101"/>
      <c r="AL389" s="101"/>
      <c r="AN389" s="198"/>
      <c r="AO389" s="351"/>
      <c r="AP389" s="214"/>
      <c r="AQ389" s="198"/>
      <c r="AR389" s="351"/>
      <c r="AS389" s="214"/>
      <c r="AT389" s="198"/>
      <c r="AU389" s="214"/>
      <c r="AV389" s="214"/>
      <c r="AW389" s="198"/>
      <c r="AX389" s="214"/>
      <c r="AY389" s="214"/>
    </row>
    <row r="390" spans="1:65" x14ac:dyDescent="0.25">
      <c r="A390" s="270">
        <v>170002</v>
      </c>
      <c r="B390" s="81" t="s">
        <v>83</v>
      </c>
      <c r="C390" s="81"/>
      <c r="D390" s="81"/>
      <c r="E390" s="77" t="s">
        <v>433</v>
      </c>
      <c r="F390" s="268" t="s">
        <v>40</v>
      </c>
      <c r="G390" s="100">
        <v>9871</v>
      </c>
      <c r="H390" s="101"/>
      <c r="I390" s="101"/>
      <c r="J390" s="101">
        <v>577039.85</v>
      </c>
      <c r="K390" s="101"/>
      <c r="L390" s="101"/>
      <c r="M390" s="101"/>
      <c r="N390" s="101"/>
      <c r="O390" s="100">
        <v>4445</v>
      </c>
      <c r="P390" s="101"/>
      <c r="Q390" s="101"/>
      <c r="R390" s="101">
        <v>278995</v>
      </c>
      <c r="S390" s="101"/>
      <c r="T390" s="101"/>
      <c r="U390" s="101"/>
      <c r="V390" s="101"/>
      <c r="W390" s="100">
        <v>1974</v>
      </c>
      <c r="X390" s="101"/>
      <c r="Y390" s="101"/>
      <c r="Z390" s="101">
        <v>166467.54</v>
      </c>
      <c r="AA390" s="101"/>
      <c r="AB390" s="101"/>
      <c r="AC390" s="101"/>
      <c r="AD390" s="101"/>
      <c r="AE390" s="100">
        <v>538</v>
      </c>
      <c r="AF390" s="101"/>
      <c r="AG390" s="101"/>
      <c r="AH390" s="101">
        <v>41576.550000000003</v>
      </c>
      <c r="AI390" s="101"/>
      <c r="AJ390" s="101"/>
      <c r="AK390" s="101"/>
      <c r="AL390" s="101"/>
      <c r="AN390" s="198"/>
      <c r="AO390" s="351"/>
      <c r="AP390" s="214"/>
      <c r="AQ390" s="198"/>
      <c r="AR390" s="351"/>
      <c r="AS390" s="214"/>
      <c r="AT390" s="198"/>
      <c r="AU390" s="214"/>
      <c r="AV390" s="214"/>
      <c r="AW390" s="198"/>
      <c r="AX390" s="214"/>
      <c r="AY390" s="214"/>
    </row>
    <row r="391" spans="1:65" x14ac:dyDescent="0.25">
      <c r="A391" s="270">
        <v>70231</v>
      </c>
      <c r="B391" s="81" t="s">
        <v>84</v>
      </c>
      <c r="C391" s="81"/>
      <c r="D391" s="81"/>
      <c r="E391" s="77" t="s">
        <v>432</v>
      </c>
      <c r="F391" s="268" t="s">
        <v>40</v>
      </c>
      <c r="G391" s="100">
        <v>121</v>
      </c>
      <c r="H391" s="101">
        <v>494338.25</v>
      </c>
      <c r="I391" s="101"/>
      <c r="J391" s="101">
        <v>131661.93</v>
      </c>
      <c r="K391" s="101"/>
      <c r="L391" s="101"/>
      <c r="M391" s="101"/>
      <c r="N391" s="101"/>
      <c r="O391" s="100">
        <v>95</v>
      </c>
      <c r="P391" s="101">
        <v>525277.18000000005</v>
      </c>
      <c r="Q391" s="101"/>
      <c r="R391" s="101">
        <v>102581.7</v>
      </c>
      <c r="S391" s="101"/>
      <c r="T391" s="101"/>
      <c r="U391" s="101"/>
      <c r="V391" s="101"/>
      <c r="W391" s="100">
        <v>52</v>
      </c>
      <c r="X391" s="101">
        <v>231880.51</v>
      </c>
      <c r="Y391" s="101"/>
      <c r="Z391" s="101">
        <v>71944.92</v>
      </c>
      <c r="AA391" s="101"/>
      <c r="AB391" s="101"/>
      <c r="AC391" s="101"/>
      <c r="AD391" s="101"/>
      <c r="AE391" s="100">
        <v>30</v>
      </c>
      <c r="AF391" s="101">
        <v>198882.9</v>
      </c>
      <c r="AG391" s="101"/>
      <c r="AH391" s="101">
        <v>50048.639999999999</v>
      </c>
      <c r="AI391" s="101"/>
      <c r="AJ391" s="101"/>
      <c r="AK391" s="101"/>
      <c r="AL391" s="101"/>
      <c r="AN391" s="198"/>
      <c r="AO391" s="351"/>
      <c r="AP391" s="214"/>
      <c r="AQ391" s="198"/>
      <c r="AR391" s="351"/>
      <c r="AS391" s="214"/>
      <c r="AT391" s="198"/>
      <c r="AU391" s="214"/>
      <c r="AV391" s="214"/>
      <c r="AW391" s="198"/>
      <c r="AX391" s="214"/>
      <c r="AY391" s="214"/>
    </row>
    <row r="392" spans="1:65" x14ac:dyDescent="0.25">
      <c r="A392" s="270">
        <v>70231</v>
      </c>
      <c r="B392" s="81" t="s">
        <v>84</v>
      </c>
      <c r="C392" s="81"/>
      <c r="D392" s="81"/>
      <c r="E392" s="77" t="s">
        <v>433</v>
      </c>
      <c r="F392" s="268" t="s">
        <v>40</v>
      </c>
      <c r="G392" s="100">
        <v>2385</v>
      </c>
      <c r="H392" s="101">
        <v>1147760.33</v>
      </c>
      <c r="I392" s="101"/>
      <c r="J392" s="101">
        <v>152319.76</v>
      </c>
      <c r="K392" s="101"/>
      <c r="L392" s="101"/>
      <c r="M392" s="101"/>
      <c r="N392" s="101"/>
      <c r="O392" s="100">
        <v>3954</v>
      </c>
      <c r="P392" s="101">
        <v>417681.87</v>
      </c>
      <c r="Q392" s="101"/>
      <c r="R392" s="101">
        <v>206782.25</v>
      </c>
      <c r="S392" s="101"/>
      <c r="T392" s="101"/>
      <c r="U392" s="101"/>
      <c r="V392" s="101"/>
      <c r="W392" s="100">
        <v>2695</v>
      </c>
      <c r="X392" s="101">
        <v>389466.84</v>
      </c>
      <c r="Y392" s="101"/>
      <c r="Z392" s="101">
        <v>181547.26</v>
      </c>
      <c r="AA392" s="101"/>
      <c r="AB392" s="101"/>
      <c r="AC392" s="101"/>
      <c r="AD392" s="101"/>
      <c r="AE392" s="100">
        <v>5565</v>
      </c>
      <c r="AF392" s="101">
        <v>402006.48</v>
      </c>
      <c r="AG392" s="101"/>
      <c r="AH392" s="101">
        <v>173729.77</v>
      </c>
      <c r="AI392" s="101"/>
      <c r="AJ392" s="101"/>
      <c r="AK392" s="101"/>
      <c r="AL392" s="101"/>
      <c r="AN392" s="198"/>
      <c r="AO392" s="351"/>
      <c r="AP392" s="214"/>
      <c r="AQ392" s="198"/>
      <c r="AR392" s="351"/>
      <c r="AS392" s="214"/>
      <c r="AT392" s="198"/>
      <c r="AU392" s="214"/>
      <c r="AV392" s="214"/>
      <c r="AW392" s="198"/>
      <c r="AX392" s="214"/>
      <c r="AY392" s="214"/>
    </row>
    <row r="393" spans="1:65" x14ac:dyDescent="0.25">
      <c r="A393" s="270">
        <v>70446</v>
      </c>
      <c r="B393" s="81" t="s">
        <v>85</v>
      </c>
      <c r="C393" s="81"/>
      <c r="D393" s="81"/>
      <c r="E393" s="77" t="s">
        <v>432</v>
      </c>
      <c r="F393" s="268" t="s">
        <v>40</v>
      </c>
      <c r="G393" s="100">
        <v>0</v>
      </c>
      <c r="H393" s="101">
        <v>0</v>
      </c>
      <c r="I393" s="101"/>
      <c r="J393" s="101">
        <v>0</v>
      </c>
      <c r="K393" s="101"/>
      <c r="L393" s="101"/>
      <c r="M393" s="101"/>
      <c r="N393" s="101"/>
      <c r="O393" s="100">
        <v>8</v>
      </c>
      <c r="P393" s="101">
        <v>108360.2</v>
      </c>
      <c r="Q393" s="101"/>
      <c r="R393" s="101">
        <v>8289.31</v>
      </c>
      <c r="S393" s="101"/>
      <c r="T393" s="101"/>
      <c r="U393" s="101"/>
      <c r="V393" s="101"/>
      <c r="W393" s="100">
        <v>1</v>
      </c>
      <c r="X393" s="101">
        <v>8606.8799999999992</v>
      </c>
      <c r="Y393" s="101"/>
      <c r="Z393" s="101">
        <v>521.34</v>
      </c>
      <c r="AA393" s="101"/>
      <c r="AB393" s="101"/>
      <c r="AC393" s="101"/>
      <c r="AD393" s="101"/>
      <c r="AE393" s="100">
        <v>1</v>
      </c>
      <c r="AF393" s="101">
        <v>20948.740000000002</v>
      </c>
      <c r="AG393" s="101"/>
      <c r="AH393" s="101">
        <v>0</v>
      </c>
      <c r="AI393" s="101"/>
      <c r="AJ393" s="101"/>
      <c r="AK393" s="101"/>
      <c r="AL393" s="101"/>
      <c r="AN393" s="198"/>
      <c r="AO393" s="351"/>
      <c r="AP393" s="214"/>
      <c r="AQ393" s="198"/>
      <c r="AR393" s="351"/>
      <c r="AS393" s="214"/>
      <c r="AT393" s="198"/>
      <c r="AU393" s="214"/>
      <c r="AV393" s="214"/>
      <c r="AW393" s="198"/>
      <c r="AX393" s="214"/>
      <c r="AY393" s="214"/>
    </row>
    <row r="394" spans="1:65" x14ac:dyDescent="0.25">
      <c r="A394" s="270">
        <v>70446</v>
      </c>
      <c r="B394" s="81" t="s">
        <v>85</v>
      </c>
      <c r="C394" s="81"/>
      <c r="D394" s="81"/>
      <c r="E394" s="77" t="s">
        <v>433</v>
      </c>
      <c r="F394" s="268" t="s">
        <v>40</v>
      </c>
      <c r="G394" s="100">
        <v>529</v>
      </c>
      <c r="H394" s="101">
        <v>63038.6</v>
      </c>
      <c r="I394" s="101"/>
      <c r="J394" s="101">
        <v>37834.44</v>
      </c>
      <c r="K394" s="101"/>
      <c r="L394" s="101"/>
      <c r="M394" s="101"/>
      <c r="N394" s="101"/>
      <c r="O394" s="100">
        <v>460</v>
      </c>
      <c r="P394" s="101">
        <v>79388.81</v>
      </c>
      <c r="Q394" s="101"/>
      <c r="R394" s="101">
        <v>24167.65</v>
      </c>
      <c r="S394" s="101"/>
      <c r="T394" s="101"/>
      <c r="U394" s="101"/>
      <c r="V394" s="101"/>
      <c r="W394" s="100">
        <v>578</v>
      </c>
      <c r="X394" s="101">
        <v>105188.63</v>
      </c>
      <c r="Y394" s="101"/>
      <c r="Z394" s="101">
        <v>31159.45</v>
      </c>
      <c r="AA394" s="101"/>
      <c r="AB394" s="101"/>
      <c r="AC394" s="101"/>
      <c r="AD394" s="101"/>
      <c r="AE394" s="100">
        <v>1196</v>
      </c>
      <c r="AF394" s="101">
        <v>162003.42000000001</v>
      </c>
      <c r="AG394" s="101"/>
      <c r="AH394" s="101">
        <v>30126.87</v>
      </c>
      <c r="AI394" s="101"/>
      <c r="AJ394" s="101"/>
      <c r="AK394" s="101"/>
      <c r="AL394" s="101"/>
      <c r="AN394" s="198"/>
      <c r="AO394" s="351"/>
      <c r="AP394" s="214"/>
      <c r="AQ394" s="198"/>
      <c r="AR394" s="351"/>
      <c r="AS394" s="214"/>
      <c r="AT394" s="198"/>
      <c r="AU394" s="214"/>
      <c r="AV394" s="214"/>
      <c r="AW394" s="198"/>
      <c r="AX394" s="214"/>
      <c r="AY394" s="214"/>
    </row>
    <row r="395" spans="1:65" x14ac:dyDescent="0.25">
      <c r="A395" s="270">
        <v>76289</v>
      </c>
      <c r="B395" s="81" t="s">
        <v>86</v>
      </c>
      <c r="C395" s="81"/>
      <c r="D395" s="81"/>
      <c r="E395" s="77" t="s">
        <v>432</v>
      </c>
      <c r="F395" s="268" t="s">
        <v>40</v>
      </c>
      <c r="G395" s="100">
        <v>36</v>
      </c>
      <c r="H395" s="101">
        <v>418747.92</v>
      </c>
      <c r="I395" s="101"/>
      <c r="J395" s="101">
        <v>274960.39</v>
      </c>
      <c r="K395" s="101"/>
      <c r="L395" s="101"/>
      <c r="M395" s="101"/>
      <c r="N395" s="101"/>
      <c r="O395" s="100">
        <v>46</v>
      </c>
      <c r="P395" s="101">
        <v>598595.42000000004</v>
      </c>
      <c r="Q395" s="101"/>
      <c r="R395" s="101">
        <v>348439.27</v>
      </c>
      <c r="S395" s="101"/>
      <c r="T395" s="101"/>
      <c r="U395" s="101"/>
      <c r="V395" s="101"/>
      <c r="W395" s="100">
        <v>36</v>
      </c>
      <c r="X395" s="101">
        <v>492780.99</v>
      </c>
      <c r="Y395" s="101"/>
      <c r="Z395" s="101">
        <v>268052.18</v>
      </c>
      <c r="AA395" s="101"/>
      <c r="AB395" s="101"/>
      <c r="AC395" s="101"/>
      <c r="AD395" s="101"/>
      <c r="AE395" s="100">
        <v>40</v>
      </c>
      <c r="AF395" s="101">
        <v>669813.87</v>
      </c>
      <c r="AG395" s="101"/>
      <c r="AH395" s="101">
        <v>335018.56</v>
      </c>
      <c r="AI395" s="101"/>
      <c r="AJ395" s="101"/>
      <c r="AK395" s="101"/>
      <c r="AL395" s="101"/>
      <c r="AN395" s="198"/>
      <c r="AO395" s="351"/>
      <c r="AP395" s="214"/>
      <c r="AQ395" s="198"/>
      <c r="AR395" s="351"/>
      <c r="AS395" s="214"/>
      <c r="AT395" s="198"/>
      <c r="AU395" s="214"/>
      <c r="AV395" s="214"/>
      <c r="AW395" s="198"/>
      <c r="AX395" s="214"/>
      <c r="AY395" s="214"/>
    </row>
    <row r="396" spans="1:65" x14ac:dyDescent="0.25">
      <c r="A396" s="270">
        <v>76289</v>
      </c>
      <c r="B396" s="81" t="s">
        <v>86</v>
      </c>
      <c r="C396" s="81"/>
      <c r="D396" s="81"/>
      <c r="E396" s="77" t="s">
        <v>433</v>
      </c>
      <c r="F396" s="268" t="s">
        <v>40</v>
      </c>
      <c r="G396" s="100">
        <v>227</v>
      </c>
      <c r="H396" s="101">
        <v>21588.79</v>
      </c>
      <c r="I396" s="101"/>
      <c r="J396" s="101">
        <v>3717.09</v>
      </c>
      <c r="K396" s="101"/>
      <c r="L396" s="101"/>
      <c r="M396" s="101"/>
      <c r="N396" s="101"/>
      <c r="O396" s="100">
        <v>12</v>
      </c>
      <c r="P396" s="101">
        <v>1282.58</v>
      </c>
      <c r="Q396" s="101"/>
      <c r="R396" s="101">
        <v>165.06</v>
      </c>
      <c r="S396" s="101"/>
      <c r="T396" s="101"/>
      <c r="U396" s="101"/>
      <c r="V396" s="101"/>
      <c r="W396" s="100"/>
      <c r="X396" s="101"/>
      <c r="Y396" s="101"/>
      <c r="Z396" s="101"/>
      <c r="AA396" s="101"/>
      <c r="AB396" s="101"/>
      <c r="AC396" s="101"/>
      <c r="AD396" s="101"/>
      <c r="AE396" s="100"/>
      <c r="AF396" s="101"/>
      <c r="AG396" s="101"/>
      <c r="AH396" s="101"/>
      <c r="AI396" s="101"/>
      <c r="AJ396" s="101"/>
      <c r="AK396" s="101"/>
      <c r="AL396" s="101"/>
      <c r="AN396" s="198"/>
      <c r="AO396" s="351"/>
      <c r="AP396" s="214"/>
      <c r="AQ396" s="198"/>
      <c r="AR396" s="351"/>
      <c r="AS396" s="214"/>
      <c r="AT396" s="198"/>
      <c r="AU396" s="214"/>
      <c r="AV396" s="214"/>
      <c r="AW396" s="198"/>
      <c r="AX396" s="214"/>
      <c r="AY396" s="214"/>
    </row>
    <row r="397" spans="1:65" x14ac:dyDescent="0.25">
      <c r="A397" s="270">
        <v>70309</v>
      </c>
      <c r="B397" s="81" t="s">
        <v>87</v>
      </c>
      <c r="C397" s="81"/>
      <c r="D397" s="81"/>
      <c r="E397" s="77" t="s">
        <v>432</v>
      </c>
      <c r="F397" s="268" t="s">
        <v>40</v>
      </c>
      <c r="G397" s="100">
        <v>35</v>
      </c>
      <c r="H397" s="101">
        <v>347948</v>
      </c>
      <c r="I397" s="101"/>
      <c r="J397" s="101">
        <v>65824.34</v>
      </c>
      <c r="K397" s="101"/>
      <c r="L397" s="101"/>
      <c r="M397" s="101"/>
      <c r="N397" s="101"/>
      <c r="O397" s="100">
        <v>32</v>
      </c>
      <c r="P397" s="101">
        <v>322448.07</v>
      </c>
      <c r="Q397" s="101"/>
      <c r="R397" s="101">
        <v>46399.26</v>
      </c>
      <c r="S397" s="101"/>
      <c r="T397" s="101"/>
      <c r="U397" s="101"/>
      <c r="V397" s="101"/>
      <c r="W397" s="100">
        <v>39</v>
      </c>
      <c r="X397" s="101">
        <v>426501.56</v>
      </c>
      <c r="Y397" s="101"/>
      <c r="Z397" s="101">
        <v>58911.42</v>
      </c>
      <c r="AA397" s="101"/>
      <c r="AB397" s="101"/>
      <c r="AC397" s="101"/>
      <c r="AD397" s="101"/>
      <c r="AE397" s="100">
        <v>26</v>
      </c>
      <c r="AF397" s="101">
        <v>336942.95</v>
      </c>
      <c r="AG397" s="101"/>
      <c r="AH397" s="101">
        <v>56459.06</v>
      </c>
      <c r="AI397" s="101"/>
      <c r="AJ397" s="101"/>
      <c r="AK397" s="101"/>
      <c r="AL397" s="101"/>
      <c r="AN397" s="198"/>
      <c r="AO397" s="351"/>
      <c r="AP397" s="214"/>
      <c r="AQ397" s="198"/>
      <c r="AR397" s="351"/>
      <c r="AS397" s="214"/>
      <c r="AT397" s="198"/>
      <c r="AU397" s="214"/>
      <c r="AV397" s="214"/>
      <c r="AW397" s="198"/>
      <c r="AX397" s="214"/>
      <c r="AY397" s="214"/>
    </row>
    <row r="398" spans="1:65" x14ac:dyDescent="0.25">
      <c r="A398" s="270">
        <v>70309</v>
      </c>
      <c r="B398" s="81" t="s">
        <v>87</v>
      </c>
      <c r="C398" s="81"/>
      <c r="D398" s="81"/>
      <c r="E398" s="77" t="s">
        <v>433</v>
      </c>
      <c r="F398" s="268" t="s">
        <v>40</v>
      </c>
      <c r="G398" s="100">
        <v>1155</v>
      </c>
      <c r="H398" s="101">
        <v>54810.79</v>
      </c>
      <c r="I398" s="101"/>
      <c r="J398" s="101">
        <v>31927.85</v>
      </c>
      <c r="K398" s="101"/>
      <c r="L398" s="101"/>
      <c r="M398" s="101"/>
      <c r="N398" s="101"/>
      <c r="O398" s="100">
        <v>1260</v>
      </c>
      <c r="P398" s="101">
        <v>68393.91</v>
      </c>
      <c r="Q398" s="101"/>
      <c r="R398" s="101">
        <v>39006.050000000003</v>
      </c>
      <c r="S398" s="101"/>
      <c r="T398" s="101"/>
      <c r="U398" s="101"/>
      <c r="V398" s="101"/>
      <c r="W398" s="100">
        <v>1293</v>
      </c>
      <c r="X398" s="101">
        <v>81424.100000000006</v>
      </c>
      <c r="Y398" s="101"/>
      <c r="Z398" s="101">
        <v>48158.36</v>
      </c>
      <c r="AA398" s="101"/>
      <c r="AB398" s="101"/>
      <c r="AC398" s="101"/>
      <c r="AD398" s="101"/>
      <c r="AE398" s="100">
        <v>1399</v>
      </c>
      <c r="AF398" s="101">
        <v>102416.4</v>
      </c>
      <c r="AG398" s="101"/>
      <c r="AH398" s="101">
        <v>70926.789999999994</v>
      </c>
      <c r="AI398" s="101"/>
      <c r="AJ398" s="101"/>
      <c r="AK398" s="101"/>
      <c r="AL398" s="101"/>
      <c r="AN398" s="198"/>
      <c r="AO398" s="351"/>
      <c r="AP398" s="214"/>
      <c r="AQ398" s="198"/>
      <c r="AR398" s="351"/>
      <c r="AS398" s="214"/>
      <c r="AT398" s="198"/>
      <c r="AU398" s="214"/>
      <c r="AV398" s="214"/>
      <c r="AW398" s="198"/>
      <c r="AX398" s="214"/>
      <c r="AY398" s="214"/>
    </row>
    <row r="399" spans="1:65" x14ac:dyDescent="0.25">
      <c r="A399" s="417">
        <v>70309</v>
      </c>
      <c r="B399" s="394" t="s">
        <v>87</v>
      </c>
      <c r="C399" s="394"/>
      <c r="D399" s="394"/>
      <c r="E399" s="390" t="s">
        <v>448</v>
      </c>
      <c r="F399" s="399" t="s">
        <v>40</v>
      </c>
      <c r="G399" s="402"/>
      <c r="H399" s="407"/>
      <c r="I399" s="407"/>
      <c r="J399" s="412"/>
      <c r="K399" s="412"/>
      <c r="L399" s="412"/>
      <c r="M399" s="412"/>
      <c r="N399" s="412"/>
      <c r="O399" s="402">
        <v>18</v>
      </c>
      <c r="P399" s="407">
        <v>181109.16</v>
      </c>
      <c r="Q399" s="407"/>
      <c r="R399" s="412">
        <v>210</v>
      </c>
      <c r="S399" s="412"/>
      <c r="T399" s="412"/>
      <c r="U399" s="412"/>
      <c r="V399" s="412"/>
      <c r="W399" s="414">
        <v>30</v>
      </c>
      <c r="X399" s="412">
        <v>362630.66</v>
      </c>
      <c r="Y399" s="407"/>
      <c r="Z399" s="412">
        <v>20960.82</v>
      </c>
      <c r="AA399" s="412"/>
      <c r="AB399" s="412"/>
      <c r="AC399" s="412"/>
      <c r="AD399" s="412"/>
      <c r="AE399" s="414">
        <v>55</v>
      </c>
      <c r="AF399" s="412">
        <v>697043.81</v>
      </c>
      <c r="AG399" s="407"/>
      <c r="AH399" s="412">
        <v>146155.12</v>
      </c>
      <c r="AI399" s="412"/>
      <c r="AJ399" s="412"/>
      <c r="AK399" s="412"/>
      <c r="AL399" s="412"/>
      <c r="AM399" s="219"/>
      <c r="AN399" s="219"/>
      <c r="AO399" s="352"/>
      <c r="AP399" s="219"/>
      <c r="AQ399" s="219"/>
      <c r="AR399" s="352"/>
      <c r="AS399" s="219"/>
      <c r="AT399" s="219"/>
      <c r="AU399" s="219"/>
      <c r="AV399" s="219"/>
      <c r="AW399" s="219"/>
      <c r="AX399" s="219"/>
      <c r="AY399" s="219"/>
      <c r="AZ399" s="219"/>
      <c r="BA399" s="219"/>
      <c r="BB399" s="219"/>
      <c r="BC399" s="219"/>
      <c r="BD399" s="219"/>
      <c r="BE399" s="219"/>
      <c r="BF399" s="219"/>
      <c r="BG399" s="219"/>
      <c r="BH399" s="219"/>
      <c r="BI399" s="219"/>
      <c r="BJ399" s="219"/>
      <c r="BK399" s="219"/>
      <c r="BL399" s="219"/>
      <c r="BM399" s="219"/>
    </row>
    <row r="400" spans="1:65" x14ac:dyDescent="0.25">
      <c r="A400" s="419">
        <v>70309</v>
      </c>
      <c r="B400" s="395" t="s">
        <v>87</v>
      </c>
      <c r="C400" s="395"/>
      <c r="D400" s="395"/>
      <c r="E400" s="392" t="s">
        <v>458</v>
      </c>
      <c r="F400" s="401" t="s">
        <v>40</v>
      </c>
      <c r="G400" s="404">
        <v>325</v>
      </c>
      <c r="H400" s="409">
        <v>139829.60999999999</v>
      </c>
      <c r="I400" s="409"/>
      <c r="J400" s="409">
        <v>156073.12</v>
      </c>
      <c r="K400" s="409"/>
      <c r="L400" s="409"/>
      <c r="M400" s="409"/>
      <c r="N400" s="409"/>
      <c r="O400" s="404">
        <v>325</v>
      </c>
      <c r="P400" s="409">
        <v>139829.60999999999</v>
      </c>
      <c r="Q400" s="409"/>
      <c r="R400" s="409">
        <v>156073.12</v>
      </c>
      <c r="S400" s="409"/>
      <c r="T400" s="409"/>
      <c r="U400" s="409"/>
      <c r="V400" s="409"/>
      <c r="W400" s="404">
        <v>603</v>
      </c>
      <c r="X400" s="409">
        <v>127620.49</v>
      </c>
      <c r="Y400" s="409"/>
      <c r="Z400" s="409">
        <v>93717.99</v>
      </c>
      <c r="AA400" s="409"/>
      <c r="AB400" s="409"/>
      <c r="AC400" s="409"/>
      <c r="AD400" s="409"/>
      <c r="AE400" s="404">
        <v>624</v>
      </c>
      <c r="AF400" s="409">
        <v>322850.09000000003</v>
      </c>
      <c r="AG400" s="409"/>
      <c r="AH400" s="409">
        <v>367673.56</v>
      </c>
      <c r="AI400" s="409"/>
      <c r="AJ400" s="409"/>
      <c r="AK400" s="409"/>
      <c r="AL400" s="409"/>
      <c r="AM400" s="276"/>
      <c r="AN400" s="276"/>
      <c r="AO400" s="353"/>
      <c r="AP400" s="276"/>
      <c r="AQ400" s="276"/>
      <c r="AR400" s="353"/>
      <c r="AS400" s="276"/>
      <c r="AT400" s="276"/>
      <c r="AU400" s="276"/>
      <c r="AV400" s="276"/>
      <c r="AW400" s="276"/>
      <c r="AX400" s="276"/>
      <c r="AY400" s="276"/>
      <c r="AZ400" s="276"/>
      <c r="BA400" s="276"/>
      <c r="BB400" s="276"/>
      <c r="BC400" s="276"/>
      <c r="BD400" s="276"/>
      <c r="BE400" s="276"/>
      <c r="BF400" s="276"/>
      <c r="BG400" s="276"/>
      <c r="BH400" s="276"/>
      <c r="BI400" s="276"/>
      <c r="BJ400" s="276"/>
      <c r="BK400" s="276"/>
      <c r="BL400" s="276"/>
      <c r="BM400" s="276"/>
    </row>
    <row r="401" spans="1:65" x14ac:dyDescent="0.25">
      <c r="A401" s="270">
        <v>71082</v>
      </c>
      <c r="B401" s="81" t="s">
        <v>88</v>
      </c>
      <c r="C401" s="81"/>
      <c r="D401" s="81"/>
      <c r="E401" s="77" t="s">
        <v>432</v>
      </c>
      <c r="F401" s="268" t="s">
        <v>40</v>
      </c>
      <c r="G401" s="100">
        <v>16</v>
      </c>
      <c r="H401" s="101">
        <v>304034.67</v>
      </c>
      <c r="I401" s="101"/>
      <c r="J401" s="101">
        <v>179883.48</v>
      </c>
      <c r="K401" s="101"/>
      <c r="L401" s="101"/>
      <c r="M401" s="101"/>
      <c r="N401" s="101"/>
      <c r="O401" s="100">
        <v>23</v>
      </c>
      <c r="P401" s="101">
        <v>2517578.92</v>
      </c>
      <c r="Q401" s="101"/>
      <c r="R401" s="101">
        <v>265981.55</v>
      </c>
      <c r="S401" s="101"/>
      <c r="T401" s="101"/>
      <c r="U401" s="101"/>
      <c r="V401" s="101"/>
      <c r="W401" s="100">
        <v>23</v>
      </c>
      <c r="X401" s="101">
        <v>1936580.13</v>
      </c>
      <c r="Y401" s="101"/>
      <c r="Z401" s="101">
        <v>203880.35</v>
      </c>
      <c r="AA401" s="101"/>
      <c r="AB401" s="101"/>
      <c r="AC401" s="101"/>
      <c r="AD401" s="101"/>
      <c r="AE401" s="100">
        <v>9</v>
      </c>
      <c r="AF401" s="101">
        <v>335266.36</v>
      </c>
      <c r="AG401" s="101"/>
      <c r="AH401" s="101">
        <v>56224.59</v>
      </c>
      <c r="AI401" s="101"/>
      <c r="AJ401" s="101"/>
      <c r="AK401" s="101"/>
      <c r="AL401" s="101"/>
      <c r="AN401" s="198"/>
      <c r="AO401" s="351"/>
      <c r="AP401" s="214"/>
      <c r="AQ401" s="198"/>
      <c r="AR401" s="351"/>
      <c r="AS401" s="214"/>
      <c r="AT401" s="198"/>
      <c r="AU401" s="214"/>
      <c r="AV401" s="214"/>
      <c r="AW401" s="198"/>
      <c r="AX401" s="214"/>
      <c r="AY401" s="214"/>
    </row>
    <row r="402" spans="1:65" x14ac:dyDescent="0.25">
      <c r="A402" s="419">
        <v>70338</v>
      </c>
      <c r="B402" s="395" t="s">
        <v>459</v>
      </c>
      <c r="C402" s="395"/>
      <c r="D402" s="395"/>
      <c r="E402" s="392" t="s">
        <v>458</v>
      </c>
      <c r="F402" s="401" t="s">
        <v>40</v>
      </c>
      <c r="G402" s="404">
        <v>124</v>
      </c>
      <c r="H402" s="409">
        <v>214757.68</v>
      </c>
      <c r="I402" s="409"/>
      <c r="J402" s="409">
        <v>319969.58</v>
      </c>
      <c r="K402" s="409"/>
      <c r="L402" s="409"/>
      <c r="M402" s="409"/>
      <c r="N402" s="409"/>
      <c r="O402" s="404">
        <v>124</v>
      </c>
      <c r="P402" s="409">
        <v>214757.68</v>
      </c>
      <c r="Q402" s="409"/>
      <c r="R402" s="409">
        <v>319969.58</v>
      </c>
      <c r="S402" s="409"/>
      <c r="T402" s="409"/>
      <c r="U402" s="409"/>
      <c r="V402" s="409"/>
      <c r="W402" s="404">
        <v>237</v>
      </c>
      <c r="X402" s="409">
        <v>679935.57</v>
      </c>
      <c r="Y402" s="409"/>
      <c r="Z402" s="409">
        <v>566672.64000000001</v>
      </c>
      <c r="AA402" s="409"/>
      <c r="AB402" s="409"/>
      <c r="AC402" s="409"/>
      <c r="AD402" s="409"/>
      <c r="AE402" s="404">
        <v>165</v>
      </c>
      <c r="AF402" s="409">
        <v>494906.35</v>
      </c>
      <c r="AG402" s="409"/>
      <c r="AH402" s="409">
        <v>414154.93</v>
      </c>
      <c r="AI402" s="409"/>
      <c r="AJ402" s="409"/>
      <c r="AK402" s="409"/>
      <c r="AL402" s="409"/>
      <c r="AM402" s="276"/>
      <c r="AN402" s="276"/>
      <c r="AO402" s="353"/>
      <c r="AP402" s="276"/>
      <c r="AQ402" s="276"/>
      <c r="AR402" s="353"/>
      <c r="AS402" s="276"/>
      <c r="AT402" s="276"/>
      <c r="AU402" s="276"/>
      <c r="AV402" s="276"/>
      <c r="AW402" s="276"/>
      <c r="AX402" s="276"/>
      <c r="AY402" s="276"/>
      <c r="AZ402" s="276"/>
      <c r="BA402" s="276"/>
      <c r="BB402" s="276"/>
      <c r="BC402" s="276"/>
      <c r="BD402" s="276"/>
      <c r="BE402" s="276"/>
      <c r="BF402" s="276"/>
      <c r="BG402" s="276"/>
      <c r="BH402" s="276"/>
      <c r="BI402" s="276"/>
      <c r="BJ402" s="276"/>
      <c r="BK402" s="276"/>
      <c r="BL402" s="276"/>
      <c r="BM402" s="276"/>
    </row>
    <row r="403" spans="1:65" x14ac:dyDescent="0.25">
      <c r="A403" s="270">
        <v>70338</v>
      </c>
      <c r="B403" s="81" t="s">
        <v>89</v>
      </c>
      <c r="C403" s="81"/>
      <c r="D403" s="81"/>
      <c r="E403" s="77" t="s">
        <v>432</v>
      </c>
      <c r="F403" s="268" t="s">
        <v>40</v>
      </c>
      <c r="G403" s="100">
        <v>0</v>
      </c>
      <c r="H403" s="101">
        <v>0</v>
      </c>
      <c r="I403" s="101"/>
      <c r="J403" s="101">
        <v>0</v>
      </c>
      <c r="K403" s="101"/>
      <c r="L403" s="101"/>
      <c r="M403" s="101"/>
      <c r="N403" s="101"/>
      <c r="O403" s="100">
        <v>0</v>
      </c>
      <c r="P403" s="101">
        <v>0</v>
      </c>
      <c r="Q403" s="101"/>
      <c r="R403" s="101">
        <v>0</v>
      </c>
      <c r="S403" s="101"/>
      <c r="T403" s="101"/>
      <c r="U403" s="101"/>
      <c r="V403" s="101"/>
      <c r="W403" s="100">
        <v>0</v>
      </c>
      <c r="X403" s="101">
        <v>0</v>
      </c>
      <c r="Y403" s="101"/>
      <c r="Z403" s="101">
        <v>0</v>
      </c>
      <c r="AA403" s="101"/>
      <c r="AB403" s="101"/>
      <c r="AC403" s="101"/>
      <c r="AD403" s="101"/>
      <c r="AE403" s="100">
        <v>1</v>
      </c>
      <c r="AF403" s="101">
        <v>15211.13</v>
      </c>
      <c r="AG403" s="101"/>
      <c r="AH403" s="101">
        <v>1042.68</v>
      </c>
      <c r="AI403" s="101"/>
      <c r="AJ403" s="101"/>
      <c r="AK403" s="101"/>
      <c r="AL403" s="101"/>
      <c r="AN403" s="198"/>
      <c r="AO403" s="351"/>
      <c r="AP403" s="214"/>
      <c r="AQ403" s="198"/>
      <c r="AR403" s="351"/>
      <c r="AS403" s="214"/>
      <c r="AT403" s="198"/>
      <c r="AU403" s="214"/>
      <c r="AV403" s="214"/>
      <c r="AW403" s="198"/>
      <c r="AX403" s="214"/>
      <c r="AY403" s="214"/>
    </row>
    <row r="404" spans="1:65" x14ac:dyDescent="0.25">
      <c r="A404" s="270">
        <v>70338</v>
      </c>
      <c r="B404" s="81" t="s">
        <v>89</v>
      </c>
      <c r="C404" s="81"/>
      <c r="D404" s="81"/>
      <c r="E404" s="77" t="s">
        <v>433</v>
      </c>
      <c r="F404" s="268" t="s">
        <v>40</v>
      </c>
      <c r="G404" s="100">
        <v>314</v>
      </c>
      <c r="H404" s="101">
        <v>51664.51</v>
      </c>
      <c r="I404" s="101"/>
      <c r="J404" s="101">
        <v>30131.67</v>
      </c>
      <c r="K404" s="101"/>
      <c r="L404" s="101"/>
      <c r="M404" s="101"/>
      <c r="N404" s="101"/>
      <c r="O404" s="100">
        <v>427</v>
      </c>
      <c r="P404" s="101">
        <v>74731.820000000007</v>
      </c>
      <c r="Q404" s="101"/>
      <c r="R404" s="101">
        <v>28617.18</v>
      </c>
      <c r="S404" s="101"/>
      <c r="T404" s="101"/>
      <c r="U404" s="101"/>
      <c r="V404" s="101"/>
      <c r="W404" s="100">
        <v>311</v>
      </c>
      <c r="X404" s="101">
        <v>53611.95</v>
      </c>
      <c r="Y404" s="101"/>
      <c r="Z404" s="101">
        <v>22906.63</v>
      </c>
      <c r="AA404" s="101"/>
      <c r="AB404" s="101"/>
      <c r="AC404" s="101"/>
      <c r="AD404" s="101"/>
      <c r="AE404" s="100">
        <v>443</v>
      </c>
      <c r="AF404" s="101">
        <v>51909.98</v>
      </c>
      <c r="AG404" s="101"/>
      <c r="AH404" s="101">
        <v>11173.06</v>
      </c>
      <c r="AI404" s="101"/>
      <c r="AJ404" s="101"/>
      <c r="AK404" s="101"/>
      <c r="AL404" s="101"/>
      <c r="AN404" s="198"/>
      <c r="AO404" s="351"/>
      <c r="AP404" s="214"/>
      <c r="AQ404" s="198"/>
      <c r="AR404" s="351"/>
      <c r="AS404" s="214"/>
      <c r="AT404" s="198"/>
      <c r="AU404" s="214"/>
      <c r="AV404" s="214"/>
      <c r="AW404" s="198"/>
      <c r="AX404" s="214"/>
      <c r="AY404" s="214"/>
    </row>
    <row r="405" spans="1:65" x14ac:dyDescent="0.25">
      <c r="A405" s="270">
        <v>70425</v>
      </c>
      <c r="B405" s="81" t="s">
        <v>90</v>
      </c>
      <c r="C405" s="81"/>
      <c r="D405" s="81"/>
      <c r="E405" s="77" t="s">
        <v>432</v>
      </c>
      <c r="F405" s="268" t="s">
        <v>40</v>
      </c>
      <c r="G405" s="100">
        <v>30</v>
      </c>
      <c r="H405" s="101">
        <v>669438.65</v>
      </c>
      <c r="I405" s="101"/>
      <c r="J405" s="101">
        <v>398995.94</v>
      </c>
      <c r="K405" s="101"/>
      <c r="L405" s="101"/>
      <c r="M405" s="101"/>
      <c r="N405" s="101"/>
      <c r="O405" s="100">
        <v>21</v>
      </c>
      <c r="P405" s="101">
        <v>607634.22</v>
      </c>
      <c r="Q405" s="101"/>
      <c r="R405" s="101">
        <v>326242.37</v>
      </c>
      <c r="S405" s="101"/>
      <c r="T405" s="101"/>
      <c r="U405" s="101"/>
      <c r="V405" s="101"/>
      <c r="W405" s="100">
        <v>22</v>
      </c>
      <c r="X405" s="101">
        <v>409427.23</v>
      </c>
      <c r="Y405" s="101"/>
      <c r="Z405" s="101">
        <v>219918.44</v>
      </c>
      <c r="AA405" s="101"/>
      <c r="AB405" s="101"/>
      <c r="AC405" s="101"/>
      <c r="AD405" s="101"/>
      <c r="AE405" s="100">
        <v>50</v>
      </c>
      <c r="AF405" s="101">
        <v>805535.81</v>
      </c>
      <c r="AG405" s="101"/>
      <c r="AH405" s="101">
        <v>441053.64</v>
      </c>
      <c r="AI405" s="101"/>
      <c r="AJ405" s="101"/>
      <c r="AK405" s="101"/>
      <c r="AL405" s="101"/>
      <c r="AN405" s="198"/>
      <c r="AO405" s="351"/>
      <c r="AP405" s="214"/>
      <c r="AQ405" s="198"/>
      <c r="AR405" s="351"/>
      <c r="AS405" s="214"/>
      <c r="AT405" s="198"/>
      <c r="AU405" s="214"/>
      <c r="AV405" s="214"/>
      <c r="AW405" s="198"/>
      <c r="AX405" s="214"/>
      <c r="AY405" s="214"/>
    </row>
    <row r="406" spans="1:65" x14ac:dyDescent="0.25">
      <c r="A406" s="270">
        <v>70303</v>
      </c>
      <c r="B406" s="81" t="s">
        <v>91</v>
      </c>
      <c r="C406" s="81"/>
      <c r="D406" s="81"/>
      <c r="E406" s="77" t="s">
        <v>432</v>
      </c>
      <c r="F406" s="268" t="s">
        <v>40</v>
      </c>
      <c r="G406" s="100">
        <v>6</v>
      </c>
      <c r="H406" s="101">
        <v>84383.19</v>
      </c>
      <c r="I406" s="101"/>
      <c r="J406" s="101">
        <v>5914.09</v>
      </c>
      <c r="K406" s="101"/>
      <c r="L406" s="101"/>
      <c r="M406" s="101"/>
      <c r="N406" s="101"/>
      <c r="O406" s="100">
        <v>4</v>
      </c>
      <c r="P406" s="101">
        <v>74864.11</v>
      </c>
      <c r="Q406" s="101"/>
      <c r="R406" s="101">
        <v>82103.64</v>
      </c>
      <c r="S406" s="101"/>
      <c r="T406" s="101"/>
      <c r="U406" s="101"/>
      <c r="V406" s="101"/>
      <c r="W406" s="100">
        <v>2</v>
      </c>
      <c r="X406" s="101">
        <v>39314.6</v>
      </c>
      <c r="Y406" s="101"/>
      <c r="Z406" s="101">
        <v>4170.72</v>
      </c>
      <c r="AA406" s="101"/>
      <c r="AB406" s="101"/>
      <c r="AC406" s="101"/>
      <c r="AD406" s="101"/>
      <c r="AE406" s="100">
        <v>1</v>
      </c>
      <c r="AF406" s="101">
        <v>2820.67</v>
      </c>
      <c r="AG406" s="101"/>
      <c r="AH406" s="101">
        <v>521.34</v>
      </c>
      <c r="AI406" s="101"/>
      <c r="AJ406" s="101"/>
      <c r="AK406" s="101"/>
      <c r="AL406" s="101"/>
      <c r="AN406" s="198"/>
      <c r="AO406" s="351"/>
      <c r="AP406" s="214"/>
      <c r="AQ406" s="198"/>
      <c r="AR406" s="351"/>
      <c r="AS406" s="214"/>
      <c r="AT406" s="198"/>
      <c r="AU406" s="214"/>
      <c r="AV406" s="214"/>
      <c r="AW406" s="198"/>
      <c r="AX406" s="214"/>
      <c r="AY406" s="214"/>
    </row>
    <row r="407" spans="1:65" x14ac:dyDescent="0.25">
      <c r="A407" s="270">
        <v>70303</v>
      </c>
      <c r="B407" s="81" t="s">
        <v>91</v>
      </c>
      <c r="C407" s="81"/>
      <c r="D407" s="81"/>
      <c r="E407" s="77" t="s">
        <v>433</v>
      </c>
      <c r="F407" s="268" t="s">
        <v>40</v>
      </c>
      <c r="G407" s="100">
        <v>1765</v>
      </c>
      <c r="H407" s="101">
        <v>336266.05</v>
      </c>
      <c r="I407" s="101"/>
      <c r="J407" s="101">
        <v>245225.26</v>
      </c>
      <c r="K407" s="101"/>
      <c r="L407" s="101"/>
      <c r="M407" s="101"/>
      <c r="N407" s="101"/>
      <c r="O407" s="100">
        <v>2198</v>
      </c>
      <c r="P407" s="101">
        <v>389198.22</v>
      </c>
      <c r="Q407" s="101"/>
      <c r="R407" s="101">
        <v>262413.77</v>
      </c>
      <c r="S407" s="101"/>
      <c r="T407" s="101"/>
      <c r="U407" s="101"/>
      <c r="V407" s="101"/>
      <c r="W407" s="100">
        <v>1668</v>
      </c>
      <c r="X407" s="101">
        <v>295655.64</v>
      </c>
      <c r="Y407" s="101"/>
      <c r="Z407" s="101">
        <v>175694.02</v>
      </c>
      <c r="AA407" s="101"/>
      <c r="AB407" s="101"/>
      <c r="AC407" s="101"/>
      <c r="AD407" s="101"/>
      <c r="AE407" s="100">
        <v>1923</v>
      </c>
      <c r="AF407" s="101">
        <v>328543.53999999998</v>
      </c>
      <c r="AG407" s="101"/>
      <c r="AH407" s="101">
        <v>120578.97</v>
      </c>
      <c r="AI407" s="101"/>
      <c r="AJ407" s="101"/>
      <c r="AK407" s="101"/>
      <c r="AL407" s="101"/>
      <c r="AN407" s="198"/>
      <c r="AO407" s="351"/>
      <c r="AP407" s="214"/>
      <c r="AQ407" s="198"/>
      <c r="AR407" s="351"/>
      <c r="AS407" s="214"/>
      <c r="AT407" s="198"/>
      <c r="AU407" s="214"/>
      <c r="AV407" s="214"/>
      <c r="AW407" s="198"/>
      <c r="AX407" s="214"/>
      <c r="AY407" s="214"/>
    </row>
    <row r="408" spans="1:65" x14ac:dyDescent="0.25">
      <c r="A408" s="270">
        <v>70295</v>
      </c>
      <c r="B408" s="81" t="s">
        <v>92</v>
      </c>
      <c r="C408" s="81"/>
      <c r="D408" s="81"/>
      <c r="E408" s="77" t="s">
        <v>432</v>
      </c>
      <c r="F408" s="268" t="s">
        <v>40</v>
      </c>
      <c r="G408" s="100">
        <v>13</v>
      </c>
      <c r="H408" s="101">
        <v>234417.42</v>
      </c>
      <c r="I408" s="101"/>
      <c r="J408" s="101">
        <v>106320.35</v>
      </c>
      <c r="K408" s="101"/>
      <c r="L408" s="101"/>
      <c r="M408" s="101"/>
      <c r="N408" s="101"/>
      <c r="O408" s="100">
        <v>13</v>
      </c>
      <c r="P408" s="101">
        <v>172754.72</v>
      </c>
      <c r="Q408" s="101"/>
      <c r="R408" s="101">
        <v>98376.87</v>
      </c>
      <c r="S408" s="101"/>
      <c r="T408" s="101"/>
      <c r="U408" s="101"/>
      <c r="V408" s="101"/>
      <c r="W408" s="100">
        <v>11</v>
      </c>
      <c r="X408" s="101">
        <v>107185.58</v>
      </c>
      <c r="Y408" s="101"/>
      <c r="Z408" s="101">
        <v>59679.82</v>
      </c>
      <c r="AA408" s="101"/>
      <c r="AB408" s="101"/>
      <c r="AC408" s="101"/>
      <c r="AD408" s="101"/>
      <c r="AE408" s="100">
        <v>4</v>
      </c>
      <c r="AF408" s="101">
        <v>35542.379999999997</v>
      </c>
      <c r="AG408" s="101"/>
      <c r="AH408" s="101">
        <v>17204.22</v>
      </c>
      <c r="AI408" s="101"/>
      <c r="AJ408" s="101"/>
      <c r="AK408" s="101"/>
      <c r="AL408" s="101"/>
      <c r="AN408" s="198"/>
      <c r="AO408" s="351"/>
      <c r="AP408" s="214"/>
      <c r="AQ408" s="198"/>
      <c r="AR408" s="351"/>
      <c r="AS408" s="214"/>
      <c r="AT408" s="198"/>
      <c r="AU408" s="214"/>
      <c r="AV408" s="214"/>
      <c r="AW408" s="198"/>
      <c r="AX408" s="214"/>
      <c r="AY408" s="214"/>
    </row>
    <row r="409" spans="1:65" x14ac:dyDescent="0.25">
      <c r="A409" s="270">
        <v>70295</v>
      </c>
      <c r="B409" s="81" t="s">
        <v>92</v>
      </c>
      <c r="C409" s="81"/>
      <c r="D409" s="81"/>
      <c r="E409" s="77" t="s">
        <v>433</v>
      </c>
      <c r="F409" s="268" t="s">
        <v>40</v>
      </c>
      <c r="G409" s="100">
        <v>75</v>
      </c>
      <c r="H409" s="101">
        <v>20974.77</v>
      </c>
      <c r="I409" s="101"/>
      <c r="J409" s="101">
        <v>353.46</v>
      </c>
      <c r="K409" s="101"/>
      <c r="L409" s="101"/>
      <c r="M409" s="101"/>
      <c r="N409" s="101"/>
      <c r="O409" s="100"/>
      <c r="P409" s="101"/>
      <c r="Q409" s="101"/>
      <c r="R409" s="101"/>
      <c r="S409" s="101"/>
      <c r="T409" s="101"/>
      <c r="U409" s="101"/>
      <c r="V409" s="101"/>
      <c r="W409" s="100"/>
      <c r="X409" s="101"/>
      <c r="Y409" s="101"/>
      <c r="Z409" s="101"/>
      <c r="AA409" s="101"/>
      <c r="AB409" s="101"/>
      <c r="AC409" s="101"/>
      <c r="AD409" s="101"/>
      <c r="AE409" s="100"/>
      <c r="AF409" s="101"/>
      <c r="AG409" s="101"/>
      <c r="AH409" s="101"/>
      <c r="AI409" s="101"/>
      <c r="AJ409" s="101"/>
      <c r="AK409" s="101"/>
      <c r="AL409" s="101"/>
      <c r="AN409" s="198"/>
      <c r="AO409" s="351"/>
      <c r="AP409" s="214"/>
      <c r="AQ409" s="198"/>
      <c r="AR409" s="351"/>
      <c r="AS409" s="214"/>
      <c r="AT409" s="198"/>
      <c r="AU409" s="214"/>
      <c r="AV409" s="214"/>
      <c r="AW409" s="198"/>
      <c r="AX409" s="214"/>
      <c r="AY409" s="214"/>
    </row>
    <row r="410" spans="1:65" x14ac:dyDescent="0.25">
      <c r="A410" s="270">
        <v>70080</v>
      </c>
      <c r="B410" s="81" t="s">
        <v>93</v>
      </c>
      <c r="C410" s="81"/>
      <c r="D410" s="81"/>
      <c r="E410" s="77" t="s">
        <v>432</v>
      </c>
      <c r="F410" s="268" t="s">
        <v>40</v>
      </c>
      <c r="G410" s="100">
        <v>12</v>
      </c>
      <c r="H410" s="101">
        <v>374335.11</v>
      </c>
      <c r="I410" s="101"/>
      <c r="J410" s="101">
        <v>118277.38</v>
      </c>
      <c r="K410" s="101"/>
      <c r="L410" s="101"/>
      <c r="M410" s="101"/>
      <c r="N410" s="101"/>
      <c r="O410" s="100">
        <v>10</v>
      </c>
      <c r="P410" s="101">
        <v>169156.71</v>
      </c>
      <c r="Q410" s="101"/>
      <c r="R410" s="101">
        <v>60831.33</v>
      </c>
      <c r="S410" s="101"/>
      <c r="T410" s="101"/>
      <c r="U410" s="101"/>
      <c r="V410" s="101"/>
      <c r="W410" s="100">
        <v>1</v>
      </c>
      <c r="X410" s="101">
        <v>21631.37</v>
      </c>
      <c r="Y410" s="101"/>
      <c r="Z410" s="101">
        <v>7298.76</v>
      </c>
      <c r="AA410" s="101"/>
      <c r="AB410" s="101"/>
      <c r="AC410" s="101"/>
      <c r="AD410" s="101"/>
      <c r="AE410" s="100">
        <v>8</v>
      </c>
      <c r="AF410" s="101">
        <v>203378.97</v>
      </c>
      <c r="AG410" s="101"/>
      <c r="AH410" s="101">
        <v>67252.86</v>
      </c>
      <c r="AI410" s="101"/>
      <c r="AJ410" s="101"/>
      <c r="AK410" s="101"/>
      <c r="AL410" s="101"/>
      <c r="AN410" s="198"/>
      <c r="AO410" s="351"/>
      <c r="AP410" s="214"/>
      <c r="AQ410" s="198"/>
      <c r="AR410" s="351"/>
      <c r="AS410" s="214"/>
      <c r="AT410" s="198"/>
      <c r="AU410" s="214"/>
      <c r="AV410" s="214"/>
      <c r="AW410" s="198"/>
      <c r="AX410" s="214"/>
      <c r="AY410" s="214"/>
    </row>
    <row r="411" spans="1:65" x14ac:dyDescent="0.25">
      <c r="A411" s="270">
        <v>70080</v>
      </c>
      <c r="B411" s="81" t="s">
        <v>93</v>
      </c>
      <c r="C411" s="81"/>
      <c r="D411" s="81"/>
      <c r="E411" s="77" t="s">
        <v>433</v>
      </c>
      <c r="F411" s="268" t="s">
        <v>40</v>
      </c>
      <c r="G411" s="100">
        <v>3655</v>
      </c>
      <c r="H411" s="101">
        <v>711395.57</v>
      </c>
      <c r="I411" s="101"/>
      <c r="J411" s="101">
        <v>9165.67</v>
      </c>
      <c r="K411" s="101"/>
      <c r="L411" s="101"/>
      <c r="M411" s="101"/>
      <c r="N411" s="101"/>
      <c r="O411" s="100">
        <v>3507</v>
      </c>
      <c r="P411" s="101">
        <v>687389.04</v>
      </c>
      <c r="Q411" s="101"/>
      <c r="R411" s="101">
        <v>11418.49</v>
      </c>
      <c r="S411" s="101"/>
      <c r="T411" s="101"/>
      <c r="U411" s="101"/>
      <c r="V411" s="101"/>
      <c r="W411" s="100">
        <v>2289</v>
      </c>
      <c r="X411" s="101">
        <v>493057.89</v>
      </c>
      <c r="Y411" s="101"/>
      <c r="Z411" s="101">
        <v>3066.85</v>
      </c>
      <c r="AA411" s="101"/>
      <c r="AB411" s="101"/>
      <c r="AC411" s="101"/>
      <c r="AD411" s="101"/>
      <c r="AE411" s="100">
        <v>296</v>
      </c>
      <c r="AF411" s="101">
        <v>103015.36</v>
      </c>
      <c r="AG411" s="101"/>
      <c r="AH411" s="101">
        <v>3107.29</v>
      </c>
      <c r="AI411" s="101"/>
      <c r="AJ411" s="101"/>
      <c r="AK411" s="101"/>
      <c r="AL411" s="101"/>
      <c r="AN411" s="198"/>
      <c r="AO411" s="351"/>
      <c r="AP411" s="214"/>
      <c r="AQ411" s="198"/>
      <c r="AR411" s="351"/>
      <c r="AS411" s="214"/>
      <c r="AT411" s="198"/>
      <c r="AU411" s="214"/>
      <c r="AV411" s="214"/>
      <c r="AW411" s="198"/>
      <c r="AX411" s="214"/>
      <c r="AY411" s="214"/>
    </row>
    <row r="412" spans="1:65" x14ac:dyDescent="0.25">
      <c r="A412" s="270">
        <v>70065</v>
      </c>
      <c r="B412" s="81" t="s">
        <v>94</v>
      </c>
      <c r="C412" s="81"/>
      <c r="D412" s="81"/>
      <c r="E412" s="77" t="s">
        <v>432</v>
      </c>
      <c r="F412" s="268" t="s">
        <v>40</v>
      </c>
      <c r="G412" s="100">
        <v>1</v>
      </c>
      <c r="H412" s="101">
        <v>8798.67</v>
      </c>
      <c r="I412" s="101"/>
      <c r="J412" s="101">
        <v>1053.22</v>
      </c>
      <c r="K412" s="101"/>
      <c r="L412" s="101"/>
      <c r="M412" s="101"/>
      <c r="N412" s="101"/>
      <c r="O412" s="100">
        <v>1</v>
      </c>
      <c r="P412" s="101">
        <v>25211.24</v>
      </c>
      <c r="Q412" s="101"/>
      <c r="R412" s="101">
        <v>2606.6999999999998</v>
      </c>
      <c r="S412" s="101"/>
      <c r="T412" s="101"/>
      <c r="U412" s="101"/>
      <c r="V412" s="101"/>
      <c r="W412" s="100">
        <v>3</v>
      </c>
      <c r="X412" s="101">
        <v>32417.599999999999</v>
      </c>
      <c r="Y412" s="101"/>
      <c r="Z412" s="101">
        <v>3649.38</v>
      </c>
      <c r="AA412" s="101"/>
      <c r="AB412" s="101"/>
      <c r="AC412" s="101"/>
      <c r="AD412" s="101"/>
      <c r="AE412" s="100">
        <v>0</v>
      </c>
      <c r="AF412" s="101">
        <v>0</v>
      </c>
      <c r="AG412" s="101"/>
      <c r="AH412" s="101">
        <v>0</v>
      </c>
      <c r="AI412" s="101"/>
      <c r="AJ412" s="101"/>
      <c r="AK412" s="101"/>
      <c r="AL412" s="101"/>
      <c r="AN412" s="198"/>
      <c r="AO412" s="351"/>
      <c r="AP412" s="214"/>
      <c r="AQ412" s="198"/>
      <c r="AR412" s="351"/>
      <c r="AS412" s="214"/>
      <c r="AT412" s="198"/>
      <c r="AU412" s="214"/>
      <c r="AV412" s="214"/>
      <c r="AW412" s="198"/>
      <c r="AX412" s="214"/>
      <c r="AY412" s="214"/>
    </row>
    <row r="413" spans="1:65" x14ac:dyDescent="0.25">
      <c r="A413" s="270">
        <v>70065</v>
      </c>
      <c r="B413" s="81" t="s">
        <v>94</v>
      </c>
      <c r="C413" s="81"/>
      <c r="D413" s="81"/>
      <c r="E413" s="77" t="s">
        <v>433</v>
      </c>
      <c r="F413" s="268" t="s">
        <v>40</v>
      </c>
      <c r="G413" s="100">
        <v>803</v>
      </c>
      <c r="H413" s="101">
        <v>101647.46</v>
      </c>
      <c r="I413" s="101"/>
      <c r="J413" s="101">
        <v>40227.230000000003</v>
      </c>
      <c r="K413" s="101"/>
      <c r="L413" s="101"/>
      <c r="M413" s="101"/>
      <c r="N413" s="101"/>
      <c r="O413" s="100">
        <v>1212</v>
      </c>
      <c r="P413" s="101">
        <v>166168.5</v>
      </c>
      <c r="Q413" s="101"/>
      <c r="R413" s="101">
        <v>56660.13</v>
      </c>
      <c r="S413" s="101"/>
      <c r="T413" s="101"/>
      <c r="U413" s="101"/>
      <c r="V413" s="101"/>
      <c r="W413" s="100">
        <v>2246</v>
      </c>
      <c r="X413" s="101">
        <v>354489.09</v>
      </c>
      <c r="Y413" s="101"/>
      <c r="Z413" s="101">
        <v>108826.42</v>
      </c>
      <c r="AA413" s="101"/>
      <c r="AB413" s="101"/>
      <c r="AC413" s="101"/>
      <c r="AD413" s="101"/>
      <c r="AE413" s="100">
        <v>3174</v>
      </c>
      <c r="AF413" s="101">
        <v>432631.53</v>
      </c>
      <c r="AG413" s="101"/>
      <c r="AH413" s="101">
        <v>126874.66</v>
      </c>
      <c r="AI413" s="101"/>
      <c r="AJ413" s="101"/>
      <c r="AK413" s="101"/>
      <c r="AL413" s="101"/>
      <c r="AN413" s="198"/>
      <c r="AO413" s="351"/>
      <c r="AP413" s="214"/>
      <c r="AQ413" s="198"/>
      <c r="AR413" s="351"/>
      <c r="AS413" s="214"/>
      <c r="AT413" s="198"/>
      <c r="AU413" s="214"/>
      <c r="AV413" s="214"/>
      <c r="AW413" s="198"/>
      <c r="AX413" s="214"/>
      <c r="AY413" s="214"/>
    </row>
    <row r="414" spans="1:65" x14ac:dyDescent="0.25">
      <c r="A414" s="417">
        <v>70287</v>
      </c>
      <c r="B414" s="394" t="s">
        <v>449</v>
      </c>
      <c r="C414" s="394"/>
      <c r="D414" s="394"/>
      <c r="E414" s="390" t="s">
        <v>448</v>
      </c>
      <c r="F414" s="399" t="s">
        <v>40</v>
      </c>
      <c r="G414" s="402"/>
      <c r="H414" s="407"/>
      <c r="I414" s="407"/>
      <c r="J414" s="412"/>
      <c r="K414" s="412"/>
      <c r="L414" s="412"/>
      <c r="M414" s="412"/>
      <c r="N414" s="412"/>
      <c r="O414" s="402"/>
      <c r="P414" s="407"/>
      <c r="Q414" s="407"/>
      <c r="R414" s="412"/>
      <c r="S414" s="412"/>
      <c r="T414" s="412"/>
      <c r="U414" s="412"/>
      <c r="V414" s="412"/>
      <c r="W414" s="414">
        <v>72</v>
      </c>
      <c r="X414" s="412">
        <v>112011.36</v>
      </c>
      <c r="Y414" s="407"/>
      <c r="Z414" s="412"/>
      <c r="AA414" s="412"/>
      <c r="AB414" s="412"/>
      <c r="AC414" s="412"/>
      <c r="AD414" s="412"/>
      <c r="AE414" s="414">
        <v>57</v>
      </c>
      <c r="AF414" s="412">
        <v>93127.33</v>
      </c>
      <c r="AG414" s="407"/>
      <c r="AH414" s="412"/>
      <c r="AI414" s="412"/>
      <c r="AJ414" s="412"/>
      <c r="AK414" s="412"/>
      <c r="AL414" s="412"/>
      <c r="AM414" s="219"/>
      <c r="AN414" s="219"/>
      <c r="AO414" s="352"/>
      <c r="AP414" s="219"/>
      <c r="AQ414" s="219"/>
      <c r="AR414" s="352"/>
      <c r="AS414" s="219"/>
      <c r="AT414" s="219"/>
      <c r="AU414" s="219"/>
      <c r="AV414" s="219"/>
      <c r="AW414" s="219"/>
      <c r="AX414" s="219"/>
      <c r="AY414" s="219"/>
      <c r="AZ414" s="219"/>
      <c r="BA414" s="219"/>
      <c r="BB414" s="219"/>
      <c r="BC414" s="219"/>
      <c r="BD414" s="219"/>
      <c r="BE414" s="219"/>
      <c r="BF414" s="219"/>
      <c r="BG414" s="219"/>
      <c r="BH414" s="219"/>
      <c r="BI414" s="219"/>
      <c r="BJ414" s="219"/>
      <c r="BK414" s="219"/>
      <c r="BL414" s="219"/>
      <c r="BM414" s="219"/>
    </row>
    <row r="415" spans="1:65" x14ac:dyDescent="0.25">
      <c r="A415" s="270">
        <v>70287</v>
      </c>
      <c r="B415" s="81" t="s">
        <v>95</v>
      </c>
      <c r="C415" s="81"/>
      <c r="D415" s="81"/>
      <c r="E415" s="77" t="s">
        <v>432</v>
      </c>
      <c r="F415" s="268" t="s">
        <v>40</v>
      </c>
      <c r="G415" s="100">
        <v>16</v>
      </c>
      <c r="H415" s="101">
        <v>403561.69</v>
      </c>
      <c r="I415" s="101"/>
      <c r="J415" s="101">
        <v>108612.27</v>
      </c>
      <c r="K415" s="101"/>
      <c r="L415" s="101"/>
      <c r="M415" s="101"/>
      <c r="N415" s="101"/>
      <c r="O415" s="100">
        <v>40</v>
      </c>
      <c r="P415" s="101">
        <v>967918.76</v>
      </c>
      <c r="Q415" s="101"/>
      <c r="R415" s="101">
        <v>256981.48</v>
      </c>
      <c r="S415" s="101"/>
      <c r="T415" s="101"/>
      <c r="U415" s="101"/>
      <c r="V415" s="101"/>
      <c r="W415" s="100">
        <v>55</v>
      </c>
      <c r="X415" s="101">
        <v>1239475.08</v>
      </c>
      <c r="Y415" s="101"/>
      <c r="Z415" s="101">
        <v>348255.13</v>
      </c>
      <c r="AA415" s="101"/>
      <c r="AB415" s="101"/>
      <c r="AC415" s="101"/>
      <c r="AD415" s="101"/>
      <c r="AE415" s="100">
        <v>38</v>
      </c>
      <c r="AF415" s="101">
        <v>872609.57</v>
      </c>
      <c r="AG415" s="101"/>
      <c r="AH415" s="101">
        <v>234167.03</v>
      </c>
      <c r="AI415" s="101"/>
      <c r="AJ415" s="101"/>
      <c r="AK415" s="101"/>
      <c r="AL415" s="101"/>
      <c r="AN415" s="198"/>
      <c r="AO415" s="351"/>
      <c r="AP415" s="214"/>
      <c r="AQ415" s="198"/>
      <c r="AR415" s="351"/>
      <c r="AS415" s="214"/>
      <c r="AT415" s="198"/>
      <c r="AU415" s="214"/>
      <c r="AV415" s="214"/>
      <c r="AW415" s="198"/>
      <c r="AX415" s="214"/>
      <c r="AY415" s="214"/>
    </row>
    <row r="416" spans="1:65" x14ac:dyDescent="0.25">
      <c r="A416" s="270">
        <v>70199</v>
      </c>
      <c r="B416" s="81" t="s">
        <v>96</v>
      </c>
      <c r="C416" s="81"/>
      <c r="D416" s="81"/>
      <c r="E416" s="77" t="s">
        <v>432</v>
      </c>
      <c r="F416" s="268" t="s">
        <v>40</v>
      </c>
      <c r="G416" s="100">
        <v>3</v>
      </c>
      <c r="H416" s="101">
        <v>40613.519999999997</v>
      </c>
      <c r="I416" s="101"/>
      <c r="J416" s="101">
        <v>5387.48</v>
      </c>
      <c r="K416" s="101"/>
      <c r="L416" s="101"/>
      <c r="M416" s="101"/>
      <c r="N416" s="101"/>
      <c r="O416" s="100">
        <v>5</v>
      </c>
      <c r="P416" s="101">
        <v>93780.94</v>
      </c>
      <c r="Q416" s="101"/>
      <c r="R416" s="101">
        <v>6787.96</v>
      </c>
      <c r="S416" s="101"/>
      <c r="T416" s="101"/>
      <c r="U416" s="101"/>
      <c r="V416" s="101"/>
      <c r="W416" s="100">
        <v>4</v>
      </c>
      <c r="X416" s="101">
        <v>61699.29</v>
      </c>
      <c r="Y416" s="101"/>
      <c r="Z416" s="101">
        <v>4692.0600000000004</v>
      </c>
      <c r="AA416" s="101"/>
      <c r="AB416" s="101"/>
      <c r="AC416" s="101"/>
      <c r="AD416" s="101"/>
      <c r="AE416" s="100">
        <v>5</v>
      </c>
      <c r="AF416" s="101">
        <v>66014.09</v>
      </c>
      <c r="AG416" s="101"/>
      <c r="AH416" s="101">
        <v>4692.0600000000004</v>
      </c>
      <c r="AI416" s="101"/>
      <c r="AJ416" s="101"/>
      <c r="AK416" s="101"/>
      <c r="AL416" s="101"/>
      <c r="AN416" s="198"/>
      <c r="AO416" s="351"/>
      <c r="AP416" s="214"/>
      <c r="AQ416" s="198"/>
      <c r="AR416" s="351"/>
      <c r="AS416" s="214"/>
      <c r="AT416" s="198"/>
      <c r="AU416" s="214"/>
      <c r="AV416" s="214"/>
      <c r="AW416" s="198"/>
      <c r="AX416" s="214"/>
      <c r="AY416" s="214"/>
    </row>
    <row r="417" spans="1:65" x14ac:dyDescent="0.25">
      <c r="A417" s="270">
        <v>70199</v>
      </c>
      <c r="B417" s="81" t="s">
        <v>96</v>
      </c>
      <c r="C417" s="81"/>
      <c r="D417" s="81"/>
      <c r="E417" s="77" t="s">
        <v>433</v>
      </c>
      <c r="F417" s="268" t="s">
        <v>40</v>
      </c>
      <c r="G417" s="100">
        <v>6792</v>
      </c>
      <c r="H417" s="101">
        <v>2114815.67</v>
      </c>
      <c r="I417" s="101"/>
      <c r="J417" s="101">
        <v>603211.11</v>
      </c>
      <c r="K417" s="101"/>
      <c r="L417" s="101"/>
      <c r="M417" s="101"/>
      <c r="N417" s="101"/>
      <c r="O417" s="100">
        <v>7640</v>
      </c>
      <c r="P417" s="101">
        <v>1955742.78</v>
      </c>
      <c r="Q417" s="101"/>
      <c r="R417" s="101">
        <v>554715.81000000006</v>
      </c>
      <c r="S417" s="101"/>
      <c r="T417" s="101"/>
      <c r="U417" s="101"/>
      <c r="V417" s="101"/>
      <c r="W417" s="100">
        <v>6194</v>
      </c>
      <c r="X417" s="101">
        <v>1963474.69</v>
      </c>
      <c r="Y417" s="101"/>
      <c r="Z417" s="101">
        <v>501183.2</v>
      </c>
      <c r="AA417" s="101"/>
      <c r="AB417" s="101"/>
      <c r="AC417" s="101"/>
      <c r="AD417" s="101"/>
      <c r="AE417" s="100">
        <v>10872</v>
      </c>
      <c r="AF417" s="101">
        <v>1909210.95</v>
      </c>
      <c r="AG417" s="101"/>
      <c r="AH417" s="101">
        <v>422539.96</v>
      </c>
      <c r="AI417" s="101"/>
      <c r="AJ417" s="101"/>
      <c r="AK417" s="101"/>
      <c r="AL417" s="101"/>
      <c r="AN417" s="198"/>
      <c r="AO417" s="351"/>
      <c r="AP417" s="214"/>
      <c r="AQ417" s="198"/>
      <c r="AR417" s="351"/>
      <c r="AS417" s="214"/>
      <c r="AT417" s="198"/>
      <c r="AU417" s="214"/>
      <c r="AV417" s="214"/>
      <c r="AW417" s="198"/>
      <c r="AX417" s="214"/>
      <c r="AY417" s="214"/>
    </row>
    <row r="418" spans="1:65" x14ac:dyDescent="0.25">
      <c r="A418" s="270">
        <v>70081</v>
      </c>
      <c r="B418" s="81" t="s">
        <v>292</v>
      </c>
      <c r="C418" s="81"/>
      <c r="D418" s="81"/>
      <c r="E418" s="77" t="s">
        <v>433</v>
      </c>
      <c r="F418" s="268" t="s">
        <v>40</v>
      </c>
      <c r="G418" s="100">
        <v>772</v>
      </c>
      <c r="H418" s="101">
        <v>146317.26999999999</v>
      </c>
      <c r="I418" s="101"/>
      <c r="J418" s="101">
        <v>59589.46</v>
      </c>
      <c r="K418" s="101"/>
      <c r="L418" s="101"/>
      <c r="M418" s="101"/>
      <c r="N418" s="101"/>
      <c r="O418" s="100">
        <v>1389</v>
      </c>
      <c r="P418" s="101">
        <v>179165.65</v>
      </c>
      <c r="Q418" s="101"/>
      <c r="R418" s="101">
        <v>107174.76</v>
      </c>
      <c r="S418" s="101"/>
      <c r="T418" s="101"/>
      <c r="U418" s="101"/>
      <c r="V418" s="101"/>
      <c r="W418" s="100">
        <v>977</v>
      </c>
      <c r="X418" s="101">
        <v>241442.44</v>
      </c>
      <c r="Y418" s="101"/>
      <c r="Z418" s="101">
        <v>80989.62</v>
      </c>
      <c r="AA418" s="101"/>
      <c r="AB418" s="101"/>
      <c r="AC418" s="101"/>
      <c r="AD418" s="101"/>
      <c r="AE418" s="100">
        <v>1681</v>
      </c>
      <c r="AF418" s="101">
        <v>378326.19</v>
      </c>
      <c r="AG418" s="101"/>
      <c r="AH418" s="101">
        <v>84038.27</v>
      </c>
      <c r="AI418" s="101"/>
      <c r="AJ418" s="101"/>
      <c r="AK418" s="101"/>
      <c r="AL418" s="101"/>
      <c r="AN418" s="198"/>
      <c r="AO418" s="351"/>
      <c r="AP418" s="214"/>
      <c r="AQ418" s="198"/>
      <c r="AR418" s="351"/>
      <c r="AS418" s="214"/>
      <c r="AT418" s="198"/>
      <c r="AU418" s="214"/>
      <c r="AV418" s="214"/>
      <c r="AW418" s="198"/>
      <c r="AX418" s="214"/>
      <c r="AY418" s="214"/>
    </row>
    <row r="419" spans="1:65" x14ac:dyDescent="0.25">
      <c r="A419" s="270">
        <v>170000</v>
      </c>
      <c r="B419" s="81" t="s">
        <v>97</v>
      </c>
      <c r="C419" s="81"/>
      <c r="D419" s="81"/>
      <c r="E419" s="77" t="s">
        <v>432</v>
      </c>
      <c r="F419" s="268" t="s">
        <v>40</v>
      </c>
      <c r="G419" s="100">
        <v>9</v>
      </c>
      <c r="H419" s="101">
        <v>123419.71</v>
      </c>
      <c r="I419" s="101"/>
      <c r="J419" s="101">
        <v>60152.4</v>
      </c>
      <c r="K419" s="101"/>
      <c r="L419" s="101"/>
      <c r="M419" s="101"/>
      <c r="N419" s="101"/>
      <c r="O419" s="100">
        <v>8</v>
      </c>
      <c r="P419" s="101">
        <v>128221.65</v>
      </c>
      <c r="Q419" s="101"/>
      <c r="R419" s="101">
        <v>66975.960000000006</v>
      </c>
      <c r="S419" s="101"/>
      <c r="T419" s="101"/>
      <c r="U419" s="101"/>
      <c r="V419" s="101"/>
      <c r="W419" s="100">
        <v>6</v>
      </c>
      <c r="X419" s="101">
        <v>78263.89</v>
      </c>
      <c r="Y419" s="101"/>
      <c r="Z419" s="101">
        <v>40143.18</v>
      </c>
      <c r="AA419" s="101"/>
      <c r="AB419" s="101"/>
      <c r="AC419" s="101"/>
      <c r="AD419" s="101"/>
      <c r="AE419" s="100">
        <v>1</v>
      </c>
      <c r="AF419" s="101">
        <v>13544.62</v>
      </c>
      <c r="AG419" s="101"/>
      <c r="AH419" s="101">
        <v>11518.78</v>
      </c>
      <c r="AI419" s="101"/>
      <c r="AJ419" s="101"/>
      <c r="AK419" s="101"/>
      <c r="AL419" s="101"/>
      <c r="AN419" s="198"/>
      <c r="AO419" s="351"/>
      <c r="AP419" s="214"/>
      <c r="AQ419" s="198"/>
      <c r="AR419" s="351"/>
      <c r="AS419" s="214"/>
      <c r="AT419" s="198"/>
      <c r="AU419" s="214"/>
      <c r="AV419" s="214"/>
      <c r="AW419" s="198"/>
      <c r="AX419" s="214"/>
      <c r="AY419" s="214"/>
    </row>
    <row r="420" spans="1:65" x14ac:dyDescent="0.25">
      <c r="A420" s="270">
        <v>76761</v>
      </c>
      <c r="B420" s="81" t="s">
        <v>293</v>
      </c>
      <c r="C420" s="81"/>
      <c r="D420" s="81"/>
      <c r="E420" s="77" t="s">
        <v>433</v>
      </c>
      <c r="F420" s="268" t="s">
        <v>40</v>
      </c>
      <c r="G420" s="100">
        <v>344</v>
      </c>
      <c r="H420" s="101">
        <v>41096.410000000003</v>
      </c>
      <c r="I420" s="101"/>
      <c r="J420" s="101">
        <v>32907.769999999997</v>
      </c>
      <c r="K420" s="101"/>
      <c r="L420" s="101"/>
      <c r="M420" s="101"/>
      <c r="N420" s="101"/>
      <c r="O420" s="100">
        <v>419</v>
      </c>
      <c r="P420" s="101">
        <v>67771.16</v>
      </c>
      <c r="Q420" s="101"/>
      <c r="R420" s="101">
        <v>35841.14</v>
      </c>
      <c r="S420" s="101"/>
      <c r="T420" s="101"/>
      <c r="U420" s="101"/>
      <c r="V420" s="101"/>
      <c r="W420" s="100">
        <v>258</v>
      </c>
      <c r="X420" s="101">
        <v>50707.54</v>
      </c>
      <c r="Y420" s="101"/>
      <c r="Z420" s="101">
        <v>23631.33</v>
      </c>
      <c r="AA420" s="101"/>
      <c r="AB420" s="101"/>
      <c r="AC420" s="101"/>
      <c r="AD420" s="101"/>
      <c r="AE420" s="100">
        <v>222</v>
      </c>
      <c r="AF420" s="101">
        <v>56400.85</v>
      </c>
      <c r="AG420" s="101"/>
      <c r="AH420" s="101">
        <v>25318.26</v>
      </c>
      <c r="AI420" s="101"/>
      <c r="AJ420" s="101"/>
      <c r="AK420" s="101"/>
      <c r="AL420" s="101"/>
      <c r="AN420" s="198"/>
      <c r="AO420" s="351"/>
      <c r="AP420" s="214"/>
      <c r="AQ420" s="198"/>
      <c r="AR420" s="351"/>
      <c r="AS420" s="214"/>
      <c r="AT420" s="198"/>
      <c r="AU420" s="214"/>
      <c r="AV420" s="214"/>
      <c r="AW420" s="198"/>
      <c r="AX420" s="214"/>
      <c r="AY420" s="214"/>
    </row>
    <row r="421" spans="1:65" x14ac:dyDescent="0.25">
      <c r="A421" s="270">
        <v>70008</v>
      </c>
      <c r="B421" s="81" t="s">
        <v>98</v>
      </c>
      <c r="C421" s="81"/>
      <c r="D421" s="81"/>
      <c r="E421" s="77" t="s">
        <v>432</v>
      </c>
      <c r="F421" s="268" t="s">
        <v>40</v>
      </c>
      <c r="G421" s="100">
        <v>12</v>
      </c>
      <c r="H421" s="101">
        <v>174074.1</v>
      </c>
      <c r="I421" s="101"/>
      <c r="J421" s="101">
        <v>138027.26999999999</v>
      </c>
      <c r="K421" s="101"/>
      <c r="L421" s="101"/>
      <c r="M421" s="101"/>
      <c r="N421" s="101"/>
      <c r="O421" s="100">
        <v>11</v>
      </c>
      <c r="P421" s="101">
        <v>116074.03</v>
      </c>
      <c r="Q421" s="101"/>
      <c r="R421" s="101">
        <v>78190.02</v>
      </c>
      <c r="S421" s="101"/>
      <c r="T421" s="101"/>
      <c r="U421" s="101"/>
      <c r="V421" s="101"/>
      <c r="W421" s="100">
        <v>7</v>
      </c>
      <c r="X421" s="101">
        <v>87855.48</v>
      </c>
      <c r="Y421" s="101"/>
      <c r="Z421" s="101">
        <v>54731.25</v>
      </c>
      <c r="AA421" s="101"/>
      <c r="AB421" s="101"/>
      <c r="AC421" s="101"/>
      <c r="AD421" s="101"/>
      <c r="AE421" s="100">
        <v>10</v>
      </c>
      <c r="AF421" s="101">
        <v>84573.82</v>
      </c>
      <c r="AG421" s="101"/>
      <c r="AH421" s="101">
        <v>51603.75</v>
      </c>
      <c r="AI421" s="101"/>
      <c r="AJ421" s="101"/>
      <c r="AK421" s="101"/>
      <c r="AL421" s="101"/>
      <c r="AN421" s="198"/>
      <c r="AO421" s="351"/>
      <c r="AP421" s="214"/>
      <c r="AQ421" s="198"/>
      <c r="AR421" s="351"/>
      <c r="AS421" s="214"/>
      <c r="AT421" s="198"/>
      <c r="AU421" s="214"/>
      <c r="AV421" s="214"/>
      <c r="AW421" s="198"/>
      <c r="AX421" s="214"/>
      <c r="AY421" s="214"/>
    </row>
    <row r="422" spans="1:65" x14ac:dyDescent="0.25">
      <c r="A422" s="270">
        <v>70008</v>
      </c>
      <c r="B422" s="81" t="s">
        <v>98</v>
      </c>
      <c r="C422" s="81"/>
      <c r="D422" s="81"/>
      <c r="E422" s="77" t="s">
        <v>433</v>
      </c>
      <c r="F422" s="268" t="s">
        <v>40</v>
      </c>
      <c r="G422" s="100"/>
      <c r="H422" s="101"/>
      <c r="I422" s="101"/>
      <c r="J422" s="101"/>
      <c r="K422" s="101"/>
      <c r="L422" s="101"/>
      <c r="M422" s="101"/>
      <c r="N422" s="101"/>
      <c r="O422" s="100"/>
      <c r="P422" s="101"/>
      <c r="Q422" s="101"/>
      <c r="R422" s="101"/>
      <c r="S422" s="101"/>
      <c r="T422" s="101"/>
      <c r="U422" s="101"/>
      <c r="V422" s="101"/>
      <c r="W422" s="100"/>
      <c r="X422" s="101"/>
      <c r="Y422" s="101"/>
      <c r="Z422" s="101"/>
      <c r="AA422" s="101"/>
      <c r="AB422" s="101"/>
      <c r="AC422" s="101"/>
      <c r="AD422" s="101"/>
      <c r="AE422" s="100">
        <v>15</v>
      </c>
      <c r="AF422" s="101">
        <v>270.37</v>
      </c>
      <c r="AG422" s="101"/>
      <c r="AH422" s="101">
        <v>254.24</v>
      </c>
      <c r="AI422" s="101"/>
      <c r="AJ422" s="101"/>
      <c r="AK422" s="101"/>
      <c r="AL422" s="101"/>
      <c r="AN422" s="198"/>
      <c r="AO422" s="351"/>
      <c r="AP422" s="214"/>
      <c r="AQ422" s="198"/>
      <c r="AR422" s="351"/>
      <c r="AS422" s="214"/>
      <c r="AT422" s="198"/>
      <c r="AU422" s="214"/>
      <c r="AV422" s="214"/>
      <c r="AW422" s="198"/>
      <c r="AX422" s="214"/>
      <c r="AY422" s="214"/>
    </row>
    <row r="423" spans="1:65" x14ac:dyDescent="0.25">
      <c r="A423" s="419">
        <v>70008</v>
      </c>
      <c r="B423" s="395" t="s">
        <v>98</v>
      </c>
      <c r="C423" s="395"/>
      <c r="D423" s="395"/>
      <c r="E423" s="392" t="s">
        <v>458</v>
      </c>
      <c r="F423" s="401" t="s">
        <v>40</v>
      </c>
      <c r="G423" s="404"/>
      <c r="H423" s="409"/>
      <c r="I423" s="409"/>
      <c r="J423" s="409"/>
      <c r="K423" s="409"/>
      <c r="L423" s="409"/>
      <c r="M423" s="409"/>
      <c r="N423" s="409"/>
      <c r="O423" s="404"/>
      <c r="P423" s="409"/>
      <c r="Q423" s="409"/>
      <c r="R423" s="409"/>
      <c r="S423" s="409"/>
      <c r="T423" s="409"/>
      <c r="U423" s="409"/>
      <c r="V423" s="409"/>
      <c r="W423" s="404"/>
      <c r="X423" s="409"/>
      <c r="Y423" s="409"/>
      <c r="Z423" s="409"/>
      <c r="AA423" s="409"/>
      <c r="AB423" s="409"/>
      <c r="AC423" s="409"/>
      <c r="AD423" s="409"/>
      <c r="AE423" s="404">
        <v>65</v>
      </c>
      <c r="AF423" s="409">
        <v>30639.15</v>
      </c>
      <c r="AG423" s="409"/>
      <c r="AH423" s="409"/>
      <c r="AI423" s="409"/>
      <c r="AJ423" s="409"/>
      <c r="AK423" s="409"/>
      <c r="AL423" s="409"/>
      <c r="AM423" s="276"/>
      <c r="AN423" s="276"/>
      <c r="AO423" s="353"/>
      <c r="AP423" s="276"/>
      <c r="AQ423" s="276"/>
      <c r="AR423" s="353"/>
      <c r="AS423" s="276"/>
      <c r="AT423" s="276"/>
      <c r="AU423" s="276"/>
      <c r="AV423" s="276"/>
      <c r="AW423" s="276"/>
      <c r="AX423" s="276"/>
      <c r="AY423" s="276"/>
      <c r="AZ423" s="276"/>
      <c r="BA423" s="276"/>
      <c r="BB423" s="276"/>
      <c r="BC423" s="276"/>
      <c r="BD423" s="276"/>
      <c r="BE423" s="276"/>
      <c r="BF423" s="276"/>
      <c r="BG423" s="276"/>
      <c r="BH423" s="276"/>
      <c r="BI423" s="276"/>
      <c r="BJ423" s="276"/>
      <c r="BK423" s="276"/>
      <c r="BL423" s="276"/>
      <c r="BM423" s="276"/>
    </row>
    <row r="424" spans="1:65" x14ac:dyDescent="0.25">
      <c r="A424" s="270">
        <v>70057</v>
      </c>
      <c r="B424" s="81" t="s">
        <v>99</v>
      </c>
      <c r="C424" s="81"/>
      <c r="D424" s="81"/>
      <c r="E424" s="77" t="s">
        <v>432</v>
      </c>
      <c r="F424" s="268" t="s">
        <v>40</v>
      </c>
      <c r="G424" s="100">
        <v>5</v>
      </c>
      <c r="H424" s="101">
        <v>81662.100000000006</v>
      </c>
      <c r="I424" s="101"/>
      <c r="J424" s="101">
        <v>44361.93</v>
      </c>
      <c r="K424" s="101"/>
      <c r="L424" s="101"/>
      <c r="M424" s="101"/>
      <c r="N424" s="101"/>
      <c r="O424" s="100">
        <v>16</v>
      </c>
      <c r="P424" s="101">
        <v>444730.51</v>
      </c>
      <c r="Q424" s="101"/>
      <c r="R424" s="101">
        <v>195189.7</v>
      </c>
      <c r="S424" s="101"/>
      <c r="T424" s="101"/>
      <c r="U424" s="101"/>
      <c r="V424" s="101"/>
      <c r="W424" s="100">
        <v>21</v>
      </c>
      <c r="X424" s="101">
        <v>719626.79</v>
      </c>
      <c r="Y424" s="101"/>
      <c r="Z424" s="101">
        <v>277612.02</v>
      </c>
      <c r="AA424" s="101"/>
      <c r="AB424" s="101"/>
      <c r="AC424" s="101"/>
      <c r="AD424" s="101"/>
      <c r="AE424" s="100">
        <v>3</v>
      </c>
      <c r="AF424" s="101">
        <v>56995.95</v>
      </c>
      <c r="AG424" s="101"/>
      <c r="AH424" s="101">
        <v>20332.259999999998</v>
      </c>
      <c r="AI424" s="101"/>
      <c r="AJ424" s="101"/>
      <c r="AK424" s="101"/>
      <c r="AL424" s="101"/>
      <c r="AN424" s="198"/>
      <c r="AO424" s="351"/>
      <c r="AP424" s="214"/>
      <c r="AQ424" s="198"/>
      <c r="AR424" s="351"/>
      <c r="AS424" s="214"/>
      <c r="AT424" s="198"/>
      <c r="AU424" s="214"/>
      <c r="AV424" s="214"/>
      <c r="AW424" s="198"/>
      <c r="AX424" s="214"/>
      <c r="AY424" s="214"/>
    </row>
    <row r="425" spans="1:65" x14ac:dyDescent="0.25">
      <c r="A425" s="270">
        <v>70057</v>
      </c>
      <c r="B425" s="81" t="s">
        <v>99</v>
      </c>
      <c r="C425" s="81"/>
      <c r="D425" s="81"/>
      <c r="E425" s="77" t="s">
        <v>433</v>
      </c>
      <c r="F425" s="268" t="s">
        <v>40</v>
      </c>
      <c r="G425" s="100">
        <v>458</v>
      </c>
      <c r="H425" s="101">
        <v>48203.95</v>
      </c>
      <c r="I425" s="101"/>
      <c r="J425" s="101">
        <v>8925.61</v>
      </c>
      <c r="K425" s="101"/>
      <c r="L425" s="101"/>
      <c r="M425" s="101"/>
      <c r="N425" s="101"/>
      <c r="O425" s="100">
        <v>1224</v>
      </c>
      <c r="P425" s="101">
        <v>199849.37</v>
      </c>
      <c r="Q425" s="101"/>
      <c r="R425" s="101">
        <v>115576.67</v>
      </c>
      <c r="S425" s="101"/>
      <c r="T425" s="101"/>
      <c r="U425" s="101"/>
      <c r="V425" s="101"/>
      <c r="W425" s="100">
        <v>581</v>
      </c>
      <c r="X425" s="101">
        <v>88897.48</v>
      </c>
      <c r="Y425" s="101"/>
      <c r="Z425" s="101">
        <v>34012.57</v>
      </c>
      <c r="AA425" s="101"/>
      <c r="AB425" s="101"/>
      <c r="AC425" s="101"/>
      <c r="AD425" s="101"/>
      <c r="AE425" s="100">
        <v>101</v>
      </c>
      <c r="AF425" s="101">
        <v>44452.27</v>
      </c>
      <c r="AG425" s="101"/>
      <c r="AH425" s="101">
        <v>2430.09</v>
      </c>
      <c r="AI425" s="101"/>
      <c r="AJ425" s="101"/>
      <c r="AK425" s="101"/>
      <c r="AL425" s="101"/>
      <c r="AN425" s="198"/>
      <c r="AO425" s="351"/>
      <c r="AP425" s="214"/>
      <c r="AQ425" s="198"/>
      <c r="AR425" s="351"/>
      <c r="AS425" s="214"/>
      <c r="AT425" s="198"/>
      <c r="AU425" s="214"/>
      <c r="AV425" s="214"/>
      <c r="AW425" s="198"/>
      <c r="AX425" s="214"/>
      <c r="AY425" s="214"/>
    </row>
    <row r="426" spans="1:65" x14ac:dyDescent="0.25">
      <c r="A426" s="270">
        <v>170003</v>
      </c>
      <c r="B426" s="81" t="s">
        <v>100</v>
      </c>
      <c r="C426" s="81"/>
      <c r="D426" s="81"/>
      <c r="E426" s="77" t="s">
        <v>432</v>
      </c>
      <c r="F426" s="268" t="s">
        <v>40</v>
      </c>
      <c r="G426" s="100">
        <v>42</v>
      </c>
      <c r="H426" s="101">
        <v>1443764.26</v>
      </c>
      <c r="I426" s="101"/>
      <c r="J426" s="101">
        <v>47584.34</v>
      </c>
      <c r="K426" s="101"/>
      <c r="L426" s="101"/>
      <c r="M426" s="101"/>
      <c r="N426" s="101"/>
      <c r="O426" s="100">
        <v>75</v>
      </c>
      <c r="P426" s="101">
        <v>2574070.92</v>
      </c>
      <c r="Q426" s="101"/>
      <c r="R426" s="101">
        <v>83016.34</v>
      </c>
      <c r="S426" s="101"/>
      <c r="T426" s="101"/>
      <c r="U426" s="101"/>
      <c r="V426" s="101"/>
      <c r="W426" s="100">
        <v>76</v>
      </c>
      <c r="X426" s="101">
        <v>2506869.34</v>
      </c>
      <c r="Y426" s="101"/>
      <c r="Z426" s="101">
        <v>106874.7</v>
      </c>
      <c r="AA426" s="101"/>
      <c r="AB426" s="101"/>
      <c r="AC426" s="101"/>
      <c r="AD426" s="101"/>
      <c r="AE426" s="100">
        <v>46</v>
      </c>
      <c r="AF426" s="101">
        <v>2199411.4500000002</v>
      </c>
      <c r="AG426" s="101"/>
      <c r="AH426" s="101">
        <v>59975.18</v>
      </c>
      <c r="AI426" s="101"/>
      <c r="AJ426" s="101"/>
      <c r="AK426" s="101"/>
      <c r="AL426" s="101"/>
      <c r="AN426" s="198"/>
      <c r="AO426" s="351"/>
      <c r="AP426" s="214"/>
      <c r="AQ426" s="198"/>
      <c r="AR426" s="351"/>
      <c r="AS426" s="214"/>
      <c r="AT426" s="198"/>
      <c r="AU426" s="214"/>
      <c r="AV426" s="214"/>
      <c r="AW426" s="198"/>
      <c r="AX426" s="214"/>
      <c r="AY426" s="214"/>
    </row>
    <row r="427" spans="1:65" x14ac:dyDescent="0.25">
      <c r="A427" s="270">
        <v>170003</v>
      </c>
      <c r="B427" s="81" t="s">
        <v>100</v>
      </c>
      <c r="C427" s="81"/>
      <c r="D427" s="81"/>
      <c r="E427" s="77" t="s">
        <v>433</v>
      </c>
      <c r="F427" s="268" t="s">
        <v>40</v>
      </c>
      <c r="G427" s="100">
        <v>4622</v>
      </c>
      <c r="H427" s="101">
        <v>537602.88</v>
      </c>
      <c r="I427" s="101"/>
      <c r="J427" s="101">
        <v>204786.93</v>
      </c>
      <c r="K427" s="101"/>
      <c r="L427" s="101"/>
      <c r="M427" s="101"/>
      <c r="N427" s="101"/>
      <c r="O427" s="100">
        <v>7145</v>
      </c>
      <c r="P427" s="101">
        <v>1033983.85</v>
      </c>
      <c r="Q427" s="101"/>
      <c r="R427" s="101">
        <v>333815.02</v>
      </c>
      <c r="S427" s="101"/>
      <c r="T427" s="101"/>
      <c r="U427" s="101"/>
      <c r="V427" s="101"/>
      <c r="W427" s="100">
        <v>10418</v>
      </c>
      <c r="X427" s="101">
        <v>1790129.5</v>
      </c>
      <c r="Y427" s="101"/>
      <c r="Z427" s="101">
        <v>672555.76</v>
      </c>
      <c r="AA427" s="101"/>
      <c r="AB427" s="101"/>
      <c r="AC427" s="101"/>
      <c r="AD427" s="101"/>
      <c r="AE427" s="100">
        <v>10073</v>
      </c>
      <c r="AF427" s="101">
        <v>2523179.61</v>
      </c>
      <c r="AG427" s="101"/>
      <c r="AH427" s="101">
        <v>761925.94</v>
      </c>
      <c r="AI427" s="101"/>
      <c r="AJ427" s="101"/>
      <c r="AK427" s="101"/>
      <c r="AL427" s="101"/>
      <c r="AN427" s="198"/>
      <c r="AO427" s="351"/>
      <c r="AP427" s="214"/>
      <c r="AQ427" s="198"/>
      <c r="AR427" s="351"/>
      <c r="AS427" s="214"/>
      <c r="AT427" s="198"/>
      <c r="AU427" s="214"/>
      <c r="AV427" s="214"/>
      <c r="AW427" s="198"/>
      <c r="AX427" s="214"/>
      <c r="AY427" s="214"/>
    </row>
    <row r="428" spans="1:65" x14ac:dyDescent="0.25">
      <c r="A428" s="270">
        <v>70426</v>
      </c>
      <c r="B428" s="81" t="s">
        <v>101</v>
      </c>
      <c r="C428" s="81"/>
      <c r="D428" s="81"/>
      <c r="E428" s="77" t="s">
        <v>432</v>
      </c>
      <c r="F428" s="268" t="s">
        <v>40</v>
      </c>
      <c r="G428" s="100">
        <v>7</v>
      </c>
      <c r="H428" s="101">
        <v>108423.38</v>
      </c>
      <c r="I428" s="101"/>
      <c r="J428" s="101">
        <v>18127.27</v>
      </c>
      <c r="K428" s="101"/>
      <c r="L428" s="101"/>
      <c r="M428" s="101"/>
      <c r="N428" s="101"/>
      <c r="O428" s="100">
        <v>2</v>
      </c>
      <c r="P428" s="101">
        <v>13243.78</v>
      </c>
      <c r="Q428" s="101"/>
      <c r="R428" s="101">
        <v>2095.9</v>
      </c>
      <c r="S428" s="101"/>
      <c r="T428" s="101"/>
      <c r="U428" s="101"/>
      <c r="V428" s="101"/>
      <c r="W428" s="100">
        <v>2</v>
      </c>
      <c r="X428" s="101">
        <v>47505.82</v>
      </c>
      <c r="Y428" s="101"/>
      <c r="Z428" s="101">
        <v>6777.42</v>
      </c>
      <c r="AA428" s="101"/>
      <c r="AB428" s="101"/>
      <c r="AC428" s="101"/>
      <c r="AD428" s="101"/>
      <c r="AE428" s="100">
        <v>1</v>
      </c>
      <c r="AF428" s="101">
        <v>12936.77</v>
      </c>
      <c r="AG428" s="101"/>
      <c r="AH428" s="101">
        <v>0</v>
      </c>
      <c r="AI428" s="101"/>
      <c r="AJ428" s="101"/>
      <c r="AK428" s="101"/>
      <c r="AL428" s="101"/>
      <c r="AN428" s="198"/>
      <c r="AO428" s="351"/>
      <c r="AP428" s="214"/>
      <c r="AQ428" s="198"/>
      <c r="AR428" s="351"/>
      <c r="AS428" s="214"/>
      <c r="AT428" s="198"/>
      <c r="AU428" s="214"/>
      <c r="AV428" s="214"/>
      <c r="AW428" s="198"/>
      <c r="AX428" s="214"/>
      <c r="AY428" s="214"/>
    </row>
    <row r="429" spans="1:65" x14ac:dyDescent="0.25">
      <c r="A429" s="270">
        <v>70426</v>
      </c>
      <c r="B429" s="81" t="s">
        <v>101</v>
      </c>
      <c r="C429" s="81"/>
      <c r="D429" s="81"/>
      <c r="E429" s="77" t="s">
        <v>433</v>
      </c>
      <c r="F429" s="268" t="s">
        <v>40</v>
      </c>
      <c r="G429" s="100">
        <v>666</v>
      </c>
      <c r="H429" s="101">
        <v>326979.46000000002</v>
      </c>
      <c r="I429" s="101"/>
      <c r="J429" s="101">
        <v>43438.15</v>
      </c>
      <c r="K429" s="101"/>
      <c r="L429" s="101"/>
      <c r="M429" s="101"/>
      <c r="N429" s="101"/>
      <c r="O429" s="100">
        <v>655</v>
      </c>
      <c r="P429" s="101">
        <v>214419.67</v>
      </c>
      <c r="Q429" s="101"/>
      <c r="R429" s="101">
        <v>43912.87</v>
      </c>
      <c r="S429" s="101"/>
      <c r="T429" s="101"/>
      <c r="U429" s="101"/>
      <c r="V429" s="101"/>
      <c r="W429" s="100">
        <v>9163</v>
      </c>
      <c r="X429" s="101">
        <v>867710.06</v>
      </c>
      <c r="Y429" s="101"/>
      <c r="Z429" s="101">
        <v>167710.98000000001</v>
      </c>
      <c r="AA429" s="101"/>
      <c r="AB429" s="101"/>
      <c r="AC429" s="101"/>
      <c r="AD429" s="101"/>
      <c r="AE429" s="100">
        <v>1695</v>
      </c>
      <c r="AF429" s="101">
        <v>275558.26</v>
      </c>
      <c r="AG429" s="101"/>
      <c r="AH429" s="101">
        <v>57956.77</v>
      </c>
      <c r="AI429" s="101"/>
      <c r="AJ429" s="101"/>
      <c r="AK429" s="101"/>
      <c r="AL429" s="101"/>
      <c r="AN429" s="198"/>
      <c r="AO429" s="351"/>
      <c r="AP429" s="214"/>
      <c r="AQ429" s="198"/>
      <c r="AR429" s="351"/>
      <c r="AS429" s="214"/>
      <c r="AT429" s="198"/>
      <c r="AU429" s="214"/>
      <c r="AV429" s="214"/>
      <c r="AW429" s="198"/>
      <c r="AX429" s="214"/>
      <c r="AY429" s="214"/>
    </row>
    <row r="430" spans="1:65" x14ac:dyDescent="0.25">
      <c r="A430" s="270">
        <v>70243</v>
      </c>
      <c r="B430" s="81" t="s">
        <v>294</v>
      </c>
      <c r="C430" s="81"/>
      <c r="D430" s="81"/>
      <c r="E430" s="77" t="s">
        <v>433</v>
      </c>
      <c r="F430" s="268" t="s">
        <v>40</v>
      </c>
      <c r="G430" s="100">
        <v>60</v>
      </c>
      <c r="H430" s="101">
        <v>7847.91</v>
      </c>
      <c r="I430" s="101"/>
      <c r="J430" s="101">
        <v>1989.91</v>
      </c>
      <c r="K430" s="101"/>
      <c r="L430" s="101"/>
      <c r="M430" s="101"/>
      <c r="N430" s="101"/>
      <c r="O430" s="100">
        <v>21</v>
      </c>
      <c r="P430" s="101">
        <v>4621.1499999999996</v>
      </c>
      <c r="Q430" s="101"/>
      <c r="R430" s="101">
        <v>1108.8599999999999</v>
      </c>
      <c r="S430" s="101"/>
      <c r="T430" s="101"/>
      <c r="U430" s="101"/>
      <c r="V430" s="101"/>
      <c r="W430" s="100">
        <v>36</v>
      </c>
      <c r="X430" s="101">
        <v>2662.9</v>
      </c>
      <c r="Y430" s="101"/>
      <c r="Z430" s="101">
        <v>1078.58</v>
      </c>
      <c r="AA430" s="101"/>
      <c r="AB430" s="101"/>
      <c r="AC430" s="101"/>
      <c r="AD430" s="101"/>
      <c r="AE430" s="100">
        <v>33</v>
      </c>
      <c r="AF430" s="101">
        <v>6351.97</v>
      </c>
      <c r="AG430" s="101"/>
      <c r="AH430" s="101">
        <v>3397.75</v>
      </c>
      <c r="AI430" s="101"/>
      <c r="AJ430" s="101"/>
      <c r="AK430" s="101"/>
      <c r="AL430" s="101"/>
      <c r="AN430" s="198"/>
      <c r="AO430" s="351"/>
      <c r="AP430" s="214"/>
      <c r="AQ430" s="198"/>
      <c r="AR430" s="351"/>
      <c r="AS430" s="214"/>
      <c r="AT430" s="198"/>
      <c r="AU430" s="214"/>
      <c r="AV430" s="214"/>
      <c r="AW430" s="198"/>
      <c r="AX430" s="214"/>
      <c r="AY430" s="214"/>
    </row>
    <row r="431" spans="1:65" x14ac:dyDescent="0.25">
      <c r="A431" s="270">
        <v>70202</v>
      </c>
      <c r="B431" s="81" t="s">
        <v>102</v>
      </c>
      <c r="C431" s="81"/>
      <c r="D431" s="81"/>
      <c r="E431" s="77" t="s">
        <v>432</v>
      </c>
      <c r="F431" s="268" t="s">
        <v>40</v>
      </c>
      <c r="G431" s="100">
        <v>25</v>
      </c>
      <c r="H431" s="101">
        <v>373653</v>
      </c>
      <c r="I431" s="101"/>
      <c r="J431" s="101">
        <v>205667.65</v>
      </c>
      <c r="K431" s="101"/>
      <c r="L431" s="101"/>
      <c r="M431" s="101"/>
      <c r="N431" s="101"/>
      <c r="O431" s="100">
        <v>15</v>
      </c>
      <c r="P431" s="101">
        <v>258459.13</v>
      </c>
      <c r="Q431" s="101"/>
      <c r="R431" s="101">
        <v>130282.86</v>
      </c>
      <c r="S431" s="101"/>
      <c r="T431" s="101"/>
      <c r="U431" s="101"/>
      <c r="V431" s="101"/>
      <c r="W431" s="100">
        <v>18</v>
      </c>
      <c r="X431" s="101">
        <v>466449.9</v>
      </c>
      <c r="Y431" s="101"/>
      <c r="Z431" s="101">
        <v>201185.11</v>
      </c>
      <c r="AA431" s="101"/>
      <c r="AB431" s="101"/>
      <c r="AC431" s="101"/>
      <c r="AD431" s="101"/>
      <c r="AE431" s="100">
        <v>21</v>
      </c>
      <c r="AF431" s="101">
        <v>273312.18</v>
      </c>
      <c r="AG431" s="101"/>
      <c r="AH431" s="101">
        <v>145975.20000000001</v>
      </c>
      <c r="AI431" s="101"/>
      <c r="AJ431" s="101"/>
      <c r="AK431" s="101"/>
      <c r="AL431" s="101"/>
      <c r="AN431" s="198"/>
      <c r="AO431" s="351"/>
      <c r="AP431" s="214"/>
      <c r="AQ431" s="198"/>
      <c r="AR431" s="351"/>
      <c r="AS431" s="214"/>
      <c r="AT431" s="198"/>
      <c r="AU431" s="214"/>
      <c r="AV431" s="214"/>
      <c r="AW431" s="198"/>
      <c r="AX431" s="214"/>
      <c r="AY431" s="214"/>
    </row>
    <row r="432" spans="1:65" x14ac:dyDescent="0.25">
      <c r="A432" s="270">
        <v>70202</v>
      </c>
      <c r="B432" s="81" t="s">
        <v>102</v>
      </c>
      <c r="C432" s="81"/>
      <c r="D432" s="81"/>
      <c r="E432" s="77" t="s">
        <v>433</v>
      </c>
      <c r="F432" s="268" t="s">
        <v>40</v>
      </c>
      <c r="G432" s="100">
        <v>574</v>
      </c>
      <c r="H432" s="101">
        <v>467737.81</v>
      </c>
      <c r="I432" s="101"/>
      <c r="J432" s="101">
        <v>1903.24</v>
      </c>
      <c r="K432" s="101"/>
      <c r="L432" s="101"/>
      <c r="M432" s="101"/>
      <c r="N432" s="101"/>
      <c r="O432" s="100">
        <v>885</v>
      </c>
      <c r="P432" s="101">
        <v>730454.56</v>
      </c>
      <c r="Q432" s="101"/>
      <c r="R432" s="101">
        <v>1312.43</v>
      </c>
      <c r="S432" s="101"/>
      <c r="T432" s="101"/>
      <c r="U432" s="101"/>
      <c r="V432" s="101"/>
      <c r="W432" s="100">
        <v>464</v>
      </c>
      <c r="X432" s="101">
        <v>237738.76</v>
      </c>
      <c r="Y432" s="101"/>
      <c r="Z432" s="101">
        <v>3432.42</v>
      </c>
      <c r="AA432" s="101"/>
      <c r="AB432" s="101"/>
      <c r="AC432" s="101"/>
      <c r="AD432" s="101"/>
      <c r="AE432" s="100">
        <v>69</v>
      </c>
      <c r="AF432" s="101">
        <v>4252.38</v>
      </c>
      <c r="AG432" s="101"/>
      <c r="AH432" s="101">
        <v>1134.53</v>
      </c>
      <c r="AI432" s="101"/>
      <c r="AJ432" s="101"/>
      <c r="AK432" s="101"/>
      <c r="AL432" s="101"/>
      <c r="AN432" s="198"/>
      <c r="AO432" s="351"/>
      <c r="AP432" s="214"/>
      <c r="AQ432" s="198"/>
      <c r="AR432" s="351"/>
      <c r="AS432" s="214"/>
      <c r="AT432" s="198"/>
      <c r="AU432" s="214"/>
      <c r="AV432" s="214"/>
      <c r="AW432" s="198"/>
      <c r="AX432" s="214"/>
      <c r="AY432" s="214"/>
    </row>
    <row r="433" spans="1:65" x14ac:dyDescent="0.25">
      <c r="A433" s="270">
        <v>70274</v>
      </c>
      <c r="B433" s="81" t="s">
        <v>295</v>
      </c>
      <c r="C433" s="81"/>
      <c r="D433" s="81"/>
      <c r="E433" s="77" t="s">
        <v>433</v>
      </c>
      <c r="F433" s="268" t="s">
        <v>40</v>
      </c>
      <c r="G433" s="100">
        <v>17</v>
      </c>
      <c r="H433" s="101">
        <v>8175.74</v>
      </c>
      <c r="I433" s="101"/>
      <c r="J433" s="101">
        <v>4941.3500000000004</v>
      </c>
      <c r="K433" s="101"/>
      <c r="L433" s="101"/>
      <c r="M433" s="101"/>
      <c r="N433" s="101"/>
      <c r="O433" s="100">
        <v>20</v>
      </c>
      <c r="P433" s="101">
        <v>1787.38</v>
      </c>
      <c r="Q433" s="101"/>
      <c r="R433" s="101">
        <v>909.65</v>
      </c>
      <c r="S433" s="101"/>
      <c r="T433" s="101"/>
      <c r="U433" s="101"/>
      <c r="V433" s="101"/>
      <c r="W433" s="100">
        <v>10</v>
      </c>
      <c r="X433" s="101">
        <v>3599.29</v>
      </c>
      <c r="Y433" s="101"/>
      <c r="Z433" s="101">
        <v>1229.8699999999999</v>
      </c>
      <c r="AA433" s="101"/>
      <c r="AB433" s="101"/>
      <c r="AC433" s="101"/>
      <c r="AD433" s="101"/>
      <c r="AE433" s="100">
        <v>4</v>
      </c>
      <c r="AF433" s="101">
        <v>613.87</v>
      </c>
      <c r="AG433" s="101"/>
      <c r="AH433" s="101">
        <v>0</v>
      </c>
      <c r="AI433" s="101"/>
      <c r="AJ433" s="101"/>
      <c r="AK433" s="101"/>
      <c r="AL433" s="101"/>
      <c r="AN433" s="198"/>
      <c r="AO433" s="351"/>
      <c r="AP433" s="214"/>
      <c r="AQ433" s="198"/>
      <c r="AR433" s="351"/>
      <c r="AS433" s="214"/>
      <c r="AT433" s="198"/>
      <c r="AU433" s="214"/>
      <c r="AV433" s="214"/>
      <c r="AW433" s="198"/>
      <c r="AX433" s="214"/>
      <c r="AY433" s="214"/>
    </row>
    <row r="434" spans="1:65" x14ac:dyDescent="0.25">
      <c r="A434" s="270">
        <v>70049</v>
      </c>
      <c r="B434" s="81" t="s">
        <v>103</v>
      </c>
      <c r="C434" s="81"/>
      <c r="D434" s="81"/>
      <c r="E434" s="77" t="s">
        <v>432</v>
      </c>
      <c r="F434" s="268" t="s">
        <v>40</v>
      </c>
      <c r="G434" s="100">
        <v>16</v>
      </c>
      <c r="H434" s="101">
        <v>194211.83</v>
      </c>
      <c r="I434" s="101"/>
      <c r="J434" s="101">
        <v>105132.23</v>
      </c>
      <c r="K434" s="101"/>
      <c r="L434" s="101"/>
      <c r="M434" s="101"/>
      <c r="N434" s="101"/>
      <c r="O434" s="100">
        <v>14</v>
      </c>
      <c r="P434" s="101">
        <v>167782.92</v>
      </c>
      <c r="Q434" s="101"/>
      <c r="R434" s="101">
        <v>94039.53</v>
      </c>
      <c r="S434" s="101"/>
      <c r="T434" s="101"/>
      <c r="U434" s="101"/>
      <c r="V434" s="101"/>
      <c r="W434" s="100">
        <v>14</v>
      </c>
      <c r="X434" s="101">
        <v>182753.92000000001</v>
      </c>
      <c r="Y434" s="101"/>
      <c r="Z434" s="101">
        <v>93292.65</v>
      </c>
      <c r="AA434" s="101"/>
      <c r="AB434" s="101"/>
      <c r="AC434" s="101"/>
      <c r="AD434" s="101"/>
      <c r="AE434" s="100">
        <v>6</v>
      </c>
      <c r="AF434" s="101">
        <v>41118.68</v>
      </c>
      <c r="AG434" s="101"/>
      <c r="AH434" s="101">
        <v>20276.73</v>
      </c>
      <c r="AI434" s="101"/>
      <c r="AJ434" s="101"/>
      <c r="AK434" s="101"/>
      <c r="AL434" s="101"/>
      <c r="AN434" s="198"/>
      <c r="AO434" s="351"/>
      <c r="AP434" s="214"/>
      <c r="AQ434" s="198"/>
      <c r="AR434" s="351"/>
      <c r="AS434" s="214"/>
      <c r="AT434" s="198"/>
      <c r="AU434" s="214"/>
      <c r="AV434" s="214"/>
      <c r="AW434" s="198"/>
      <c r="AX434" s="214"/>
      <c r="AY434" s="214"/>
    </row>
    <row r="435" spans="1:65" x14ac:dyDescent="0.25">
      <c r="A435" s="270">
        <v>70049</v>
      </c>
      <c r="B435" s="81" t="s">
        <v>103</v>
      </c>
      <c r="C435" s="81"/>
      <c r="D435" s="81"/>
      <c r="E435" s="77" t="s">
        <v>433</v>
      </c>
      <c r="F435" s="268" t="s">
        <v>40</v>
      </c>
      <c r="G435" s="100">
        <v>1002</v>
      </c>
      <c r="H435" s="101">
        <v>350387.44</v>
      </c>
      <c r="I435" s="101"/>
      <c r="J435" s="101">
        <v>56906.07</v>
      </c>
      <c r="K435" s="101"/>
      <c r="L435" s="101"/>
      <c r="M435" s="101"/>
      <c r="N435" s="101"/>
      <c r="O435" s="100">
        <v>736</v>
      </c>
      <c r="P435" s="101">
        <v>148899.03</v>
      </c>
      <c r="Q435" s="101"/>
      <c r="R435" s="101">
        <v>20756.09</v>
      </c>
      <c r="S435" s="101"/>
      <c r="T435" s="101"/>
      <c r="U435" s="101"/>
      <c r="V435" s="101"/>
      <c r="W435" s="100">
        <v>1231</v>
      </c>
      <c r="X435" s="101">
        <v>239284.77</v>
      </c>
      <c r="Y435" s="101"/>
      <c r="Z435" s="101">
        <v>19918.84</v>
      </c>
      <c r="AA435" s="101"/>
      <c r="AB435" s="101"/>
      <c r="AC435" s="101"/>
      <c r="AD435" s="101"/>
      <c r="AE435" s="100">
        <v>168</v>
      </c>
      <c r="AF435" s="101">
        <v>24108.400000000001</v>
      </c>
      <c r="AG435" s="101"/>
      <c r="AH435" s="101">
        <v>4181.9399999999996</v>
      </c>
      <c r="AI435" s="101"/>
      <c r="AJ435" s="101"/>
      <c r="AK435" s="101"/>
      <c r="AL435" s="101"/>
      <c r="AN435" s="198"/>
      <c r="AO435" s="351"/>
      <c r="AP435" s="214"/>
      <c r="AQ435" s="198"/>
      <c r="AR435" s="351"/>
      <c r="AS435" s="214"/>
      <c r="AT435" s="198"/>
      <c r="AU435" s="214"/>
      <c r="AV435" s="214"/>
      <c r="AW435" s="198"/>
      <c r="AX435" s="214"/>
      <c r="AY435" s="214"/>
    </row>
    <row r="436" spans="1:65" x14ac:dyDescent="0.25">
      <c r="A436" s="270">
        <v>70235</v>
      </c>
      <c r="B436" s="81" t="s">
        <v>104</v>
      </c>
      <c r="C436" s="81"/>
      <c r="D436" s="81"/>
      <c r="E436" s="77" t="s">
        <v>432</v>
      </c>
      <c r="F436" s="268" t="s">
        <v>40</v>
      </c>
      <c r="G436" s="100">
        <v>4</v>
      </c>
      <c r="H436" s="101">
        <v>21392.12</v>
      </c>
      <c r="I436" s="101"/>
      <c r="J436" s="101">
        <v>3260.81</v>
      </c>
      <c r="K436" s="101"/>
      <c r="L436" s="101"/>
      <c r="M436" s="101"/>
      <c r="N436" s="101"/>
      <c r="O436" s="100">
        <v>9</v>
      </c>
      <c r="P436" s="101">
        <v>110378.11</v>
      </c>
      <c r="Q436" s="101"/>
      <c r="R436" s="101">
        <v>7841.18</v>
      </c>
      <c r="S436" s="101"/>
      <c r="T436" s="101"/>
      <c r="U436" s="101"/>
      <c r="V436" s="101"/>
      <c r="W436" s="100">
        <v>7</v>
      </c>
      <c r="X436" s="101">
        <v>138191.31</v>
      </c>
      <c r="Y436" s="101"/>
      <c r="Z436" s="101">
        <v>8341.44</v>
      </c>
      <c r="AA436" s="101"/>
      <c r="AB436" s="101"/>
      <c r="AC436" s="101"/>
      <c r="AD436" s="101"/>
      <c r="AE436" s="100">
        <v>8</v>
      </c>
      <c r="AF436" s="101">
        <v>91472.35</v>
      </c>
      <c r="AG436" s="101"/>
      <c r="AH436" s="101">
        <v>7820.1</v>
      </c>
      <c r="AI436" s="101"/>
      <c r="AJ436" s="101"/>
      <c r="AK436" s="101"/>
      <c r="AL436" s="101"/>
      <c r="AN436" s="198"/>
      <c r="AO436" s="351"/>
      <c r="AP436" s="214"/>
      <c r="AQ436" s="198"/>
      <c r="AR436" s="351"/>
      <c r="AS436" s="214"/>
      <c r="AT436" s="198"/>
      <c r="AU436" s="214"/>
      <c r="AV436" s="214"/>
      <c r="AW436" s="198"/>
      <c r="AX436" s="214"/>
      <c r="AY436" s="214"/>
    </row>
    <row r="437" spans="1:65" x14ac:dyDescent="0.25">
      <c r="A437" s="270">
        <v>70235</v>
      </c>
      <c r="B437" s="81" t="s">
        <v>104</v>
      </c>
      <c r="C437" s="81"/>
      <c r="D437" s="81"/>
      <c r="E437" s="77" t="s">
        <v>433</v>
      </c>
      <c r="F437" s="268" t="s">
        <v>40</v>
      </c>
      <c r="G437" s="100">
        <v>4359</v>
      </c>
      <c r="H437" s="101">
        <v>1324816.18</v>
      </c>
      <c r="I437" s="101"/>
      <c r="J437" s="101">
        <v>615649.35</v>
      </c>
      <c r="K437" s="101"/>
      <c r="L437" s="101"/>
      <c r="M437" s="101"/>
      <c r="N437" s="101"/>
      <c r="O437" s="100">
        <v>4596</v>
      </c>
      <c r="P437" s="101">
        <v>1339635.26</v>
      </c>
      <c r="Q437" s="101"/>
      <c r="R437" s="101">
        <v>540286.55000000005</v>
      </c>
      <c r="S437" s="101"/>
      <c r="T437" s="101"/>
      <c r="U437" s="101"/>
      <c r="V437" s="101"/>
      <c r="W437" s="100">
        <v>3664</v>
      </c>
      <c r="X437" s="101">
        <v>1132298.8500000001</v>
      </c>
      <c r="Y437" s="101"/>
      <c r="Z437" s="101">
        <v>502732.96</v>
      </c>
      <c r="AA437" s="101"/>
      <c r="AB437" s="101"/>
      <c r="AC437" s="101"/>
      <c r="AD437" s="101"/>
      <c r="AE437" s="100">
        <v>10746</v>
      </c>
      <c r="AF437" s="101">
        <v>1911215.18</v>
      </c>
      <c r="AG437" s="101"/>
      <c r="AH437" s="101">
        <v>539875.01</v>
      </c>
      <c r="AI437" s="101"/>
      <c r="AJ437" s="101"/>
      <c r="AK437" s="101"/>
      <c r="AL437" s="101"/>
      <c r="AN437" s="198"/>
      <c r="AO437" s="351"/>
      <c r="AP437" s="214"/>
      <c r="AQ437" s="198"/>
      <c r="AR437" s="351"/>
      <c r="AS437" s="214"/>
      <c r="AT437" s="198"/>
      <c r="AU437" s="214"/>
      <c r="AV437" s="214"/>
      <c r="AW437" s="198"/>
      <c r="AX437" s="214"/>
      <c r="AY437" s="214"/>
    </row>
    <row r="438" spans="1:65" x14ac:dyDescent="0.25">
      <c r="A438" s="270">
        <v>70405</v>
      </c>
      <c r="B438" s="81" t="s">
        <v>105</v>
      </c>
      <c r="C438" s="81"/>
      <c r="D438" s="81"/>
      <c r="E438" s="77" t="s">
        <v>432</v>
      </c>
      <c r="F438" s="268" t="s">
        <v>40</v>
      </c>
      <c r="G438" s="100">
        <v>13</v>
      </c>
      <c r="H438" s="101">
        <v>225122.65</v>
      </c>
      <c r="I438" s="101"/>
      <c r="J438" s="101">
        <v>106715.35</v>
      </c>
      <c r="K438" s="101"/>
      <c r="L438" s="101"/>
      <c r="M438" s="101"/>
      <c r="N438" s="101"/>
      <c r="O438" s="100">
        <v>19</v>
      </c>
      <c r="P438" s="101">
        <v>363373.41</v>
      </c>
      <c r="Q438" s="101"/>
      <c r="R438" s="101">
        <v>206724.68</v>
      </c>
      <c r="S438" s="101"/>
      <c r="T438" s="101"/>
      <c r="U438" s="101"/>
      <c r="V438" s="101"/>
      <c r="W438" s="100">
        <v>4</v>
      </c>
      <c r="X438" s="101">
        <v>79605.16</v>
      </c>
      <c r="Y438" s="101"/>
      <c r="Z438" s="101">
        <v>44313.9</v>
      </c>
      <c r="AA438" s="101"/>
      <c r="AB438" s="101"/>
      <c r="AC438" s="101"/>
      <c r="AD438" s="101"/>
      <c r="AE438" s="100">
        <v>1</v>
      </c>
      <c r="AF438" s="101">
        <v>3333.23</v>
      </c>
      <c r="AG438" s="101"/>
      <c r="AH438" s="101">
        <v>2085.36</v>
      </c>
      <c r="AI438" s="101"/>
      <c r="AJ438" s="101"/>
      <c r="AK438" s="101"/>
      <c r="AL438" s="101"/>
      <c r="AN438" s="198"/>
      <c r="AO438" s="351"/>
      <c r="AP438" s="214"/>
      <c r="AQ438" s="198"/>
      <c r="AR438" s="351"/>
      <c r="AS438" s="214"/>
      <c r="AT438" s="198"/>
      <c r="AU438" s="214"/>
      <c r="AV438" s="214"/>
      <c r="AW438" s="198"/>
      <c r="AX438" s="214"/>
      <c r="AY438" s="214"/>
    </row>
    <row r="439" spans="1:65" x14ac:dyDescent="0.25">
      <c r="A439" s="270">
        <v>70708</v>
      </c>
      <c r="B439" s="81" t="s">
        <v>296</v>
      </c>
      <c r="C439" s="81"/>
      <c r="D439" s="81"/>
      <c r="E439" s="77" t="s">
        <v>433</v>
      </c>
      <c r="F439" s="268" t="s">
        <v>40</v>
      </c>
      <c r="G439" s="100">
        <v>130</v>
      </c>
      <c r="H439" s="101">
        <v>4191.79</v>
      </c>
      <c r="I439" s="101"/>
      <c r="J439" s="101">
        <v>2633.46</v>
      </c>
      <c r="K439" s="101"/>
      <c r="L439" s="101"/>
      <c r="M439" s="101"/>
      <c r="N439" s="101"/>
      <c r="O439" s="100">
        <v>8</v>
      </c>
      <c r="P439" s="101">
        <v>93.63</v>
      </c>
      <c r="Q439" s="101"/>
      <c r="R439" s="101">
        <v>54.66</v>
      </c>
      <c r="S439" s="101"/>
      <c r="T439" s="101"/>
      <c r="U439" s="101"/>
      <c r="V439" s="101"/>
      <c r="W439" s="100">
        <v>13</v>
      </c>
      <c r="X439" s="101">
        <v>333.31</v>
      </c>
      <c r="Y439" s="101"/>
      <c r="Z439" s="101">
        <v>38.94</v>
      </c>
      <c r="AA439" s="101"/>
      <c r="AB439" s="101"/>
      <c r="AC439" s="101"/>
      <c r="AD439" s="101"/>
      <c r="AE439" s="100">
        <v>66</v>
      </c>
      <c r="AF439" s="101">
        <v>1196.42</v>
      </c>
      <c r="AG439" s="101"/>
      <c r="AH439" s="101">
        <v>436.6</v>
      </c>
      <c r="AI439" s="101"/>
      <c r="AJ439" s="101"/>
      <c r="AK439" s="101"/>
      <c r="AL439" s="101"/>
      <c r="AN439" s="198"/>
      <c r="AO439" s="351"/>
      <c r="AP439" s="214"/>
      <c r="AQ439" s="198"/>
      <c r="AR439" s="351"/>
      <c r="AS439" s="214"/>
      <c r="AT439" s="198"/>
      <c r="AU439" s="214"/>
      <c r="AV439" s="214"/>
      <c r="AW439" s="198"/>
      <c r="AX439" s="214"/>
      <c r="AY439" s="214"/>
    </row>
    <row r="440" spans="1:65" x14ac:dyDescent="0.25">
      <c r="A440" s="270">
        <v>76657</v>
      </c>
      <c r="B440" s="81" t="s">
        <v>106</v>
      </c>
      <c r="C440" s="81"/>
      <c r="D440" s="81"/>
      <c r="E440" s="77" t="s">
        <v>432</v>
      </c>
      <c r="F440" s="268" t="s">
        <v>40</v>
      </c>
      <c r="G440" s="100">
        <v>16</v>
      </c>
      <c r="H440" s="101">
        <v>327443.5</v>
      </c>
      <c r="I440" s="101"/>
      <c r="J440" s="101">
        <v>176916.01</v>
      </c>
      <c r="K440" s="101"/>
      <c r="L440" s="101"/>
      <c r="M440" s="101"/>
      <c r="N440" s="101"/>
      <c r="O440" s="100">
        <v>29</v>
      </c>
      <c r="P440" s="101">
        <v>432225.13</v>
      </c>
      <c r="Q440" s="101"/>
      <c r="R440" s="101">
        <v>240213.91</v>
      </c>
      <c r="S440" s="101"/>
      <c r="T440" s="101"/>
      <c r="U440" s="101"/>
      <c r="V440" s="101"/>
      <c r="W440" s="100">
        <v>35</v>
      </c>
      <c r="X440" s="101">
        <v>530727.12</v>
      </c>
      <c r="Y440" s="101"/>
      <c r="Z440" s="101">
        <v>274746.18</v>
      </c>
      <c r="AA440" s="101"/>
      <c r="AB440" s="101"/>
      <c r="AC440" s="101"/>
      <c r="AD440" s="101"/>
      <c r="AE440" s="100">
        <v>25</v>
      </c>
      <c r="AF440" s="101">
        <v>509881.78</v>
      </c>
      <c r="AG440" s="101"/>
      <c r="AH440" s="101">
        <v>228882.66</v>
      </c>
      <c r="AI440" s="101"/>
      <c r="AJ440" s="101"/>
      <c r="AK440" s="101"/>
      <c r="AL440" s="101"/>
      <c r="AN440" s="198"/>
      <c r="AO440" s="351"/>
      <c r="AP440" s="214"/>
      <c r="AQ440" s="198"/>
      <c r="AR440" s="351"/>
      <c r="AS440" s="214"/>
      <c r="AT440" s="198"/>
      <c r="AU440" s="214"/>
      <c r="AV440" s="214"/>
      <c r="AW440" s="198"/>
      <c r="AX440" s="214"/>
      <c r="AY440" s="214"/>
    </row>
    <row r="441" spans="1:65" x14ac:dyDescent="0.25">
      <c r="A441" s="270">
        <v>76657</v>
      </c>
      <c r="B441" s="81" t="s">
        <v>106</v>
      </c>
      <c r="C441" s="81"/>
      <c r="D441" s="81"/>
      <c r="E441" s="77" t="s">
        <v>433</v>
      </c>
      <c r="F441" s="268" t="s">
        <v>40</v>
      </c>
      <c r="G441" s="100">
        <v>330</v>
      </c>
      <c r="H441" s="101">
        <v>28471.75</v>
      </c>
      <c r="I441" s="101"/>
      <c r="J441" s="101">
        <v>5792.16</v>
      </c>
      <c r="K441" s="101"/>
      <c r="L441" s="101"/>
      <c r="M441" s="101"/>
      <c r="N441" s="101"/>
      <c r="O441" s="100">
        <v>50</v>
      </c>
      <c r="P441" s="101">
        <v>5535.46</v>
      </c>
      <c r="Q441" s="101"/>
      <c r="R441" s="101">
        <v>374.38</v>
      </c>
      <c r="S441" s="101"/>
      <c r="T441" s="101"/>
      <c r="U441" s="101"/>
      <c r="V441" s="101"/>
      <c r="W441" s="100"/>
      <c r="X441" s="101"/>
      <c r="Y441" s="101"/>
      <c r="Z441" s="101"/>
      <c r="AA441" s="101"/>
      <c r="AB441" s="101"/>
      <c r="AC441" s="101"/>
      <c r="AD441" s="101"/>
      <c r="AE441" s="100"/>
      <c r="AF441" s="101"/>
      <c r="AG441" s="101"/>
      <c r="AH441" s="101"/>
      <c r="AI441" s="101"/>
      <c r="AJ441" s="101"/>
      <c r="AK441" s="101"/>
      <c r="AL441" s="101"/>
      <c r="AN441" s="198"/>
      <c r="AO441" s="351"/>
      <c r="AP441" s="214"/>
      <c r="AQ441" s="198"/>
      <c r="AR441" s="351"/>
      <c r="AS441" s="214"/>
      <c r="AT441" s="198"/>
      <c r="AU441" s="214"/>
      <c r="AV441" s="214"/>
      <c r="AW441" s="198"/>
      <c r="AX441" s="214"/>
      <c r="AY441" s="214"/>
    </row>
    <row r="442" spans="1:65" x14ac:dyDescent="0.25">
      <c r="A442" s="270">
        <v>70022</v>
      </c>
      <c r="B442" s="81" t="s">
        <v>107</v>
      </c>
      <c r="C442" s="81"/>
      <c r="D442" s="81"/>
      <c r="E442" s="77" t="s">
        <v>432</v>
      </c>
      <c r="F442" s="268" t="s">
        <v>40</v>
      </c>
      <c r="G442" s="100">
        <v>25</v>
      </c>
      <c r="H442" s="101">
        <v>498696.89</v>
      </c>
      <c r="I442" s="101"/>
      <c r="J442" s="101">
        <v>304674.06</v>
      </c>
      <c r="K442" s="101"/>
      <c r="L442" s="101"/>
      <c r="M442" s="101"/>
      <c r="N442" s="101"/>
      <c r="O442" s="100">
        <v>61</v>
      </c>
      <c r="P442" s="101">
        <v>1039331.83</v>
      </c>
      <c r="Q442" s="101"/>
      <c r="R442" s="101">
        <v>622294.84</v>
      </c>
      <c r="S442" s="101"/>
      <c r="T442" s="101"/>
      <c r="U442" s="101"/>
      <c r="V442" s="101"/>
      <c r="W442" s="100">
        <v>51</v>
      </c>
      <c r="X442" s="101">
        <v>852717.82</v>
      </c>
      <c r="Y442" s="101"/>
      <c r="Z442" s="101">
        <v>531245.46</v>
      </c>
      <c r="AA442" s="101"/>
      <c r="AB442" s="101"/>
      <c r="AC442" s="101"/>
      <c r="AD442" s="101"/>
      <c r="AE442" s="100">
        <v>43</v>
      </c>
      <c r="AF442" s="101">
        <v>816438.42</v>
      </c>
      <c r="AG442" s="101"/>
      <c r="AH442" s="101">
        <v>455877.48</v>
      </c>
      <c r="AI442" s="101"/>
      <c r="AJ442" s="101"/>
      <c r="AK442" s="101"/>
      <c r="AL442" s="101"/>
      <c r="AN442" s="198"/>
      <c r="AO442" s="351"/>
      <c r="AP442" s="214"/>
      <c r="AQ442" s="198"/>
      <c r="AR442" s="351"/>
      <c r="AS442" s="214"/>
      <c r="AT442" s="198"/>
      <c r="AU442" s="214"/>
      <c r="AV442" s="214"/>
      <c r="AW442" s="198"/>
      <c r="AX442" s="214"/>
      <c r="AY442" s="214"/>
    </row>
    <row r="443" spans="1:65" x14ac:dyDescent="0.25">
      <c r="A443" s="270">
        <v>70071</v>
      </c>
      <c r="B443" s="81" t="s">
        <v>108</v>
      </c>
      <c r="C443" s="81"/>
      <c r="D443" s="81"/>
      <c r="E443" s="77" t="s">
        <v>432</v>
      </c>
      <c r="F443" s="268" t="s">
        <v>40</v>
      </c>
      <c r="G443" s="100">
        <v>20</v>
      </c>
      <c r="H443" s="101">
        <v>251053.68</v>
      </c>
      <c r="I443" s="101"/>
      <c r="J443" s="101">
        <v>130001.63</v>
      </c>
      <c r="K443" s="101"/>
      <c r="L443" s="101"/>
      <c r="M443" s="101"/>
      <c r="N443" s="101"/>
      <c r="O443" s="100">
        <v>34</v>
      </c>
      <c r="P443" s="101">
        <v>339504.21</v>
      </c>
      <c r="Q443" s="101"/>
      <c r="R443" s="101">
        <v>183113.77</v>
      </c>
      <c r="S443" s="101"/>
      <c r="T443" s="101"/>
      <c r="U443" s="101"/>
      <c r="V443" s="101"/>
      <c r="W443" s="100">
        <v>24</v>
      </c>
      <c r="X443" s="101">
        <v>310957.84000000003</v>
      </c>
      <c r="Y443" s="101"/>
      <c r="Z443" s="101">
        <v>141822.64000000001</v>
      </c>
      <c r="AA443" s="101"/>
      <c r="AB443" s="101"/>
      <c r="AC443" s="101"/>
      <c r="AD443" s="101"/>
      <c r="AE443" s="100">
        <v>31</v>
      </c>
      <c r="AF443" s="101">
        <v>539466.6</v>
      </c>
      <c r="AG443" s="101"/>
      <c r="AH443" s="101">
        <v>240333.78</v>
      </c>
      <c r="AI443" s="101"/>
      <c r="AJ443" s="101"/>
      <c r="AK443" s="101"/>
      <c r="AL443" s="101"/>
      <c r="AN443" s="198"/>
      <c r="AO443" s="351"/>
      <c r="AP443" s="214"/>
      <c r="AQ443" s="198"/>
      <c r="AR443" s="351"/>
      <c r="AS443" s="214"/>
      <c r="AT443" s="198"/>
      <c r="AU443" s="214"/>
      <c r="AV443" s="214"/>
      <c r="AW443" s="198"/>
      <c r="AX443" s="214"/>
      <c r="AY443" s="214"/>
    </row>
    <row r="444" spans="1:65" x14ac:dyDescent="0.25">
      <c r="A444" s="270">
        <v>74767</v>
      </c>
      <c r="B444" s="81" t="s">
        <v>109</v>
      </c>
      <c r="C444" s="81"/>
      <c r="D444" s="81"/>
      <c r="E444" s="77" t="s">
        <v>432</v>
      </c>
      <c r="F444" s="268" t="s">
        <v>42</v>
      </c>
      <c r="G444" s="100">
        <v>37</v>
      </c>
      <c r="H444" s="101">
        <v>625375.76</v>
      </c>
      <c r="I444" s="101"/>
      <c r="J444" s="101">
        <v>546708.55000000005</v>
      </c>
      <c r="K444" s="101"/>
      <c r="L444" s="101"/>
      <c r="M444" s="101"/>
      <c r="N444" s="101"/>
      <c r="O444" s="100">
        <v>28</v>
      </c>
      <c r="P444" s="101">
        <v>421392.92</v>
      </c>
      <c r="Q444" s="101"/>
      <c r="R444" s="101">
        <v>351839.3</v>
      </c>
      <c r="S444" s="101"/>
      <c r="T444" s="101"/>
      <c r="U444" s="101"/>
      <c r="V444" s="101"/>
      <c r="W444" s="100">
        <v>20</v>
      </c>
      <c r="X444" s="101">
        <v>407528.91</v>
      </c>
      <c r="Y444" s="101"/>
      <c r="Z444" s="101">
        <v>347576.6</v>
      </c>
      <c r="AA444" s="101"/>
      <c r="AB444" s="101"/>
      <c r="AC444" s="101"/>
      <c r="AD444" s="101"/>
      <c r="AE444" s="100">
        <v>16</v>
      </c>
      <c r="AF444" s="101">
        <v>224366.72</v>
      </c>
      <c r="AG444" s="101"/>
      <c r="AH444" s="101">
        <v>169070.94</v>
      </c>
      <c r="AI444" s="101"/>
      <c r="AJ444" s="101"/>
      <c r="AK444" s="101"/>
      <c r="AL444" s="101"/>
      <c r="AN444" s="198"/>
      <c r="AO444" s="351"/>
      <c r="AP444" s="214"/>
      <c r="AQ444" s="198"/>
      <c r="AR444" s="351"/>
      <c r="AS444" s="214"/>
      <c r="AT444" s="198"/>
      <c r="AU444" s="214"/>
      <c r="AV444" s="214"/>
      <c r="AW444" s="198"/>
      <c r="AX444" s="214"/>
      <c r="AY444" s="214"/>
    </row>
    <row r="445" spans="1:65" x14ac:dyDescent="0.25">
      <c r="A445" s="270">
        <v>74767</v>
      </c>
      <c r="B445" s="81" t="s">
        <v>109</v>
      </c>
      <c r="C445" s="81"/>
      <c r="D445" s="81"/>
      <c r="E445" s="77" t="s">
        <v>433</v>
      </c>
      <c r="F445" s="268" t="s">
        <v>42</v>
      </c>
      <c r="G445" s="100">
        <v>80</v>
      </c>
      <c r="H445" s="101">
        <v>5987.4</v>
      </c>
      <c r="I445" s="101"/>
      <c r="J445" s="101">
        <v>2677.7</v>
      </c>
      <c r="K445" s="101"/>
      <c r="L445" s="101"/>
      <c r="M445" s="101"/>
      <c r="N445" s="101"/>
      <c r="O445" s="100">
        <v>536</v>
      </c>
      <c r="P445" s="101">
        <v>53348.78</v>
      </c>
      <c r="Q445" s="101"/>
      <c r="R445" s="101">
        <v>22864.33</v>
      </c>
      <c r="S445" s="101"/>
      <c r="T445" s="101"/>
      <c r="U445" s="101"/>
      <c r="V445" s="101"/>
      <c r="W445" s="100">
        <v>486</v>
      </c>
      <c r="X445" s="101">
        <v>57997.91</v>
      </c>
      <c r="Y445" s="101"/>
      <c r="Z445" s="101">
        <v>13337.6</v>
      </c>
      <c r="AA445" s="101"/>
      <c r="AB445" s="101"/>
      <c r="AC445" s="101"/>
      <c r="AD445" s="101"/>
      <c r="AE445" s="100">
        <v>279</v>
      </c>
      <c r="AF445" s="101">
        <v>21223.52</v>
      </c>
      <c r="AG445" s="101"/>
      <c r="AH445" s="101">
        <v>6288.58</v>
      </c>
      <c r="AI445" s="101"/>
      <c r="AJ445" s="101"/>
      <c r="AK445" s="101"/>
      <c r="AL445" s="101"/>
      <c r="AN445" s="198"/>
      <c r="AO445" s="351"/>
      <c r="AP445" s="214"/>
      <c r="AQ445" s="198"/>
      <c r="AR445" s="351"/>
      <c r="AS445" s="214"/>
      <c r="AT445" s="198"/>
      <c r="AU445" s="214"/>
      <c r="AV445" s="214"/>
      <c r="AW445" s="198"/>
      <c r="AX445" s="214"/>
      <c r="AY445" s="214"/>
    </row>
    <row r="446" spans="1:65" x14ac:dyDescent="0.25">
      <c r="A446" s="270">
        <v>72033</v>
      </c>
      <c r="B446" s="81" t="s">
        <v>110</v>
      </c>
      <c r="C446" s="81"/>
      <c r="D446" s="81"/>
      <c r="E446" s="77" t="s">
        <v>432</v>
      </c>
      <c r="F446" s="268" t="s">
        <v>42</v>
      </c>
      <c r="G446" s="100">
        <v>1028</v>
      </c>
      <c r="H446" s="101">
        <v>3342961.93</v>
      </c>
      <c r="I446" s="101"/>
      <c r="J446" s="101">
        <v>1494563.1</v>
      </c>
      <c r="K446" s="101"/>
      <c r="L446" s="101"/>
      <c r="M446" s="101"/>
      <c r="N446" s="101"/>
      <c r="O446" s="100">
        <v>1118</v>
      </c>
      <c r="P446" s="101">
        <v>4598253.58</v>
      </c>
      <c r="Q446" s="101"/>
      <c r="R446" s="101">
        <v>1738644.62</v>
      </c>
      <c r="S446" s="101"/>
      <c r="T446" s="101"/>
      <c r="U446" s="101"/>
      <c r="V446" s="101"/>
      <c r="W446" s="100">
        <v>1060</v>
      </c>
      <c r="X446" s="101">
        <v>4311863.49</v>
      </c>
      <c r="Y446" s="101"/>
      <c r="Z446" s="101">
        <v>1690177.52</v>
      </c>
      <c r="AA446" s="101"/>
      <c r="AB446" s="101"/>
      <c r="AC446" s="101"/>
      <c r="AD446" s="101"/>
      <c r="AE446" s="100">
        <v>1068</v>
      </c>
      <c r="AF446" s="101">
        <v>4319296.1900000004</v>
      </c>
      <c r="AG446" s="101"/>
      <c r="AH446" s="101">
        <v>1670258.69</v>
      </c>
      <c r="AI446" s="101"/>
      <c r="AJ446" s="101"/>
      <c r="AK446" s="101"/>
      <c r="AL446" s="101"/>
      <c r="AN446" s="198"/>
      <c r="AO446" s="351"/>
      <c r="AP446" s="214"/>
      <c r="AQ446" s="198"/>
      <c r="AR446" s="351"/>
      <c r="AS446" s="214"/>
      <c r="AT446" s="198"/>
      <c r="AU446" s="214"/>
      <c r="AV446" s="214"/>
      <c r="AW446" s="198"/>
      <c r="AX446" s="214"/>
      <c r="AY446" s="214"/>
    </row>
    <row r="447" spans="1:65" x14ac:dyDescent="0.25">
      <c r="A447" s="270">
        <v>72033</v>
      </c>
      <c r="B447" s="81" t="s">
        <v>110</v>
      </c>
      <c r="C447" s="81"/>
      <c r="D447" s="81"/>
      <c r="E447" s="77" t="s">
        <v>433</v>
      </c>
      <c r="F447" s="268" t="s">
        <v>42</v>
      </c>
      <c r="G447" s="100">
        <v>57303</v>
      </c>
      <c r="H447" s="101">
        <v>2985788.9</v>
      </c>
      <c r="I447" s="101"/>
      <c r="J447" s="101">
        <v>1689362.79</v>
      </c>
      <c r="K447" s="101"/>
      <c r="L447" s="101"/>
      <c r="M447" s="101"/>
      <c r="N447" s="101"/>
      <c r="O447" s="100">
        <v>68040</v>
      </c>
      <c r="P447" s="101">
        <v>3542509.08</v>
      </c>
      <c r="Q447" s="101"/>
      <c r="R447" s="101">
        <v>1554967.52</v>
      </c>
      <c r="S447" s="101"/>
      <c r="T447" s="101"/>
      <c r="U447" s="101"/>
      <c r="V447" s="101"/>
      <c r="W447" s="100">
        <v>70401</v>
      </c>
      <c r="X447" s="101">
        <v>3597356.48</v>
      </c>
      <c r="Y447" s="101"/>
      <c r="Z447" s="101">
        <v>1476125.85</v>
      </c>
      <c r="AA447" s="101"/>
      <c r="AB447" s="101"/>
      <c r="AC447" s="101"/>
      <c r="AD447" s="101"/>
      <c r="AE447" s="100">
        <v>78501</v>
      </c>
      <c r="AF447" s="101">
        <v>4172558.82</v>
      </c>
      <c r="AG447" s="101"/>
      <c r="AH447" s="101">
        <v>1691624.11</v>
      </c>
      <c r="AI447" s="101"/>
      <c r="AJ447" s="101"/>
      <c r="AK447" s="101"/>
      <c r="AL447" s="101"/>
      <c r="AN447" s="198"/>
      <c r="AO447" s="351"/>
      <c r="AP447" s="214"/>
      <c r="AQ447" s="198"/>
      <c r="AR447" s="351"/>
      <c r="AS447" s="214"/>
      <c r="AT447" s="198"/>
      <c r="AU447" s="214"/>
      <c r="AV447" s="214"/>
      <c r="AW447" s="198"/>
      <c r="AX447" s="214"/>
      <c r="AY447" s="214"/>
    </row>
    <row r="448" spans="1:65" x14ac:dyDescent="0.25">
      <c r="A448" s="417">
        <v>72033</v>
      </c>
      <c r="B448" s="394" t="s">
        <v>110</v>
      </c>
      <c r="C448" s="394"/>
      <c r="D448" s="394"/>
      <c r="E448" s="390" t="s">
        <v>448</v>
      </c>
      <c r="F448" s="399" t="s">
        <v>42</v>
      </c>
      <c r="G448" s="402"/>
      <c r="H448" s="407"/>
      <c r="I448" s="407"/>
      <c r="J448" s="412"/>
      <c r="K448" s="412"/>
      <c r="L448" s="412"/>
      <c r="M448" s="412"/>
      <c r="N448" s="412"/>
      <c r="O448" s="402">
        <v>74</v>
      </c>
      <c r="P448" s="407">
        <v>450249.16</v>
      </c>
      <c r="Q448" s="407"/>
      <c r="R448" s="412">
        <v>17019.73</v>
      </c>
      <c r="S448" s="412"/>
      <c r="T448" s="412"/>
      <c r="U448" s="412"/>
      <c r="V448" s="412"/>
      <c r="W448" s="414">
        <v>183</v>
      </c>
      <c r="X448" s="412">
        <v>1222111.32</v>
      </c>
      <c r="Y448" s="407"/>
      <c r="Z448" s="412">
        <v>56460</v>
      </c>
      <c r="AA448" s="412"/>
      <c r="AB448" s="412"/>
      <c r="AC448" s="412"/>
      <c r="AD448" s="412"/>
      <c r="AE448" s="414">
        <v>206</v>
      </c>
      <c r="AF448" s="412">
        <v>1446993.72</v>
      </c>
      <c r="AG448" s="407"/>
      <c r="AH448" s="412">
        <v>15159.51</v>
      </c>
      <c r="AI448" s="412"/>
      <c r="AJ448" s="412"/>
      <c r="AK448" s="412"/>
      <c r="AL448" s="412"/>
      <c r="AM448" s="219"/>
      <c r="AN448" s="219"/>
      <c r="AO448" s="352"/>
      <c r="AP448" s="219"/>
      <c r="AQ448" s="219"/>
      <c r="AR448" s="352"/>
      <c r="AS448" s="219"/>
      <c r="AT448" s="219"/>
      <c r="AU448" s="219"/>
      <c r="AV448" s="219"/>
      <c r="AW448" s="219"/>
      <c r="AX448" s="219"/>
      <c r="AY448" s="219"/>
      <c r="AZ448" s="219"/>
      <c r="BA448" s="219"/>
      <c r="BB448" s="219"/>
      <c r="BC448" s="219"/>
      <c r="BD448" s="219"/>
      <c r="BE448" s="219"/>
      <c r="BF448" s="219"/>
      <c r="BG448" s="219"/>
      <c r="BH448" s="219"/>
      <c r="BI448" s="219"/>
      <c r="BJ448" s="219"/>
      <c r="BK448" s="219"/>
      <c r="BL448" s="219"/>
      <c r="BM448" s="219"/>
    </row>
    <row r="449" spans="1:65" x14ac:dyDescent="0.25">
      <c r="A449" s="270">
        <v>76767</v>
      </c>
      <c r="B449" s="81" t="s">
        <v>111</v>
      </c>
      <c r="C449" s="81"/>
      <c r="D449" s="81"/>
      <c r="E449" s="77" t="s">
        <v>432</v>
      </c>
      <c r="F449" s="268" t="s">
        <v>42</v>
      </c>
      <c r="G449" s="100">
        <v>1673</v>
      </c>
      <c r="H449" s="101">
        <v>16783156.989999998</v>
      </c>
      <c r="I449" s="101"/>
      <c r="J449" s="101">
        <v>3455343.55</v>
      </c>
      <c r="K449" s="101"/>
      <c r="L449" s="101"/>
      <c r="M449" s="101"/>
      <c r="N449" s="101"/>
      <c r="O449" s="100">
        <v>1572</v>
      </c>
      <c r="P449" s="101">
        <v>13087292.710000001</v>
      </c>
      <c r="Q449" s="101"/>
      <c r="R449" s="101">
        <v>3112036.39</v>
      </c>
      <c r="S449" s="101"/>
      <c r="T449" s="101"/>
      <c r="U449" s="101"/>
      <c r="V449" s="101"/>
      <c r="W449" s="100">
        <v>1212</v>
      </c>
      <c r="X449" s="101">
        <v>13191351.800000001</v>
      </c>
      <c r="Y449" s="101"/>
      <c r="Z449" s="101">
        <v>2722462.34</v>
      </c>
      <c r="AA449" s="101"/>
      <c r="AB449" s="101"/>
      <c r="AC449" s="101"/>
      <c r="AD449" s="101"/>
      <c r="AE449" s="100">
        <v>1076</v>
      </c>
      <c r="AF449" s="101">
        <v>16227082.17</v>
      </c>
      <c r="AG449" s="101"/>
      <c r="AH449" s="101">
        <v>3270337.87</v>
      </c>
      <c r="AI449" s="101"/>
      <c r="AJ449" s="101"/>
      <c r="AK449" s="101"/>
      <c r="AL449" s="101"/>
      <c r="AN449" s="198"/>
      <c r="AO449" s="351"/>
      <c r="AP449" s="214"/>
      <c r="AQ449" s="198"/>
      <c r="AR449" s="351"/>
      <c r="AS449" s="214"/>
      <c r="AT449" s="198"/>
      <c r="AU449" s="214"/>
      <c r="AV449" s="214"/>
      <c r="AW449" s="198"/>
      <c r="AX449" s="214"/>
      <c r="AY449" s="214"/>
    </row>
    <row r="450" spans="1:65" x14ac:dyDescent="0.25">
      <c r="A450" s="270">
        <v>76767</v>
      </c>
      <c r="B450" s="81" t="s">
        <v>111</v>
      </c>
      <c r="C450" s="81"/>
      <c r="D450" s="81"/>
      <c r="E450" s="77" t="s">
        <v>433</v>
      </c>
      <c r="F450" s="268" t="s">
        <v>42</v>
      </c>
      <c r="G450" s="100">
        <v>63389</v>
      </c>
      <c r="H450" s="101">
        <v>2855755.28</v>
      </c>
      <c r="I450" s="101"/>
      <c r="J450" s="101">
        <v>2067804.43</v>
      </c>
      <c r="K450" s="101"/>
      <c r="L450" s="101"/>
      <c r="M450" s="101"/>
      <c r="N450" s="101"/>
      <c r="O450" s="100">
        <v>68515</v>
      </c>
      <c r="P450" s="101">
        <v>3437766.46</v>
      </c>
      <c r="Q450" s="101"/>
      <c r="R450" s="101">
        <v>1826049.59</v>
      </c>
      <c r="S450" s="101"/>
      <c r="T450" s="101"/>
      <c r="U450" s="101"/>
      <c r="V450" s="101"/>
      <c r="W450" s="100">
        <v>64563</v>
      </c>
      <c r="X450" s="101">
        <v>3505064.23</v>
      </c>
      <c r="Y450" s="101"/>
      <c r="Z450" s="101">
        <v>1810900.97</v>
      </c>
      <c r="AA450" s="101"/>
      <c r="AB450" s="101"/>
      <c r="AC450" s="101"/>
      <c r="AD450" s="101"/>
      <c r="AE450" s="100">
        <v>68109</v>
      </c>
      <c r="AF450" s="101">
        <v>4005391.48</v>
      </c>
      <c r="AG450" s="101"/>
      <c r="AH450" s="101">
        <v>1852165.42</v>
      </c>
      <c r="AI450" s="101"/>
      <c r="AJ450" s="101"/>
      <c r="AK450" s="101"/>
      <c r="AL450" s="101"/>
      <c r="AN450" s="198"/>
      <c r="AO450" s="351"/>
      <c r="AP450" s="214"/>
      <c r="AQ450" s="198"/>
      <c r="AR450" s="351"/>
      <c r="AS450" s="214"/>
      <c r="AT450" s="198"/>
      <c r="AU450" s="214"/>
      <c r="AV450" s="214"/>
      <c r="AW450" s="198"/>
      <c r="AX450" s="214"/>
      <c r="AY450" s="214"/>
    </row>
    <row r="451" spans="1:65" x14ac:dyDescent="0.25">
      <c r="A451" s="270">
        <v>70225</v>
      </c>
      <c r="B451" s="81" t="s">
        <v>112</v>
      </c>
      <c r="C451" s="81"/>
      <c r="D451" s="81"/>
      <c r="E451" s="77" t="s">
        <v>432</v>
      </c>
      <c r="F451" s="268" t="s">
        <v>42</v>
      </c>
      <c r="G451" s="100">
        <v>78</v>
      </c>
      <c r="H451" s="101">
        <v>1458953.22</v>
      </c>
      <c r="I451" s="101"/>
      <c r="J451" s="101">
        <v>188015.35</v>
      </c>
      <c r="K451" s="101"/>
      <c r="L451" s="101"/>
      <c r="M451" s="101"/>
      <c r="N451" s="101"/>
      <c r="O451" s="100">
        <v>112</v>
      </c>
      <c r="P451" s="101">
        <v>1521690.65</v>
      </c>
      <c r="Q451" s="101"/>
      <c r="R451" s="101">
        <v>312900.11</v>
      </c>
      <c r="S451" s="101"/>
      <c r="T451" s="101"/>
      <c r="U451" s="101"/>
      <c r="V451" s="101"/>
      <c r="W451" s="100">
        <v>75</v>
      </c>
      <c r="X451" s="101">
        <v>847207.6</v>
      </c>
      <c r="Y451" s="101"/>
      <c r="Z451" s="101">
        <v>185271.34</v>
      </c>
      <c r="AA451" s="101"/>
      <c r="AB451" s="101"/>
      <c r="AC451" s="101"/>
      <c r="AD451" s="101"/>
      <c r="AE451" s="100">
        <v>95</v>
      </c>
      <c r="AF451" s="101">
        <v>1438265.46</v>
      </c>
      <c r="AG451" s="101"/>
      <c r="AH451" s="101">
        <v>315513.77</v>
      </c>
      <c r="AI451" s="101"/>
      <c r="AJ451" s="101"/>
      <c r="AK451" s="101"/>
      <c r="AL451" s="101"/>
      <c r="AN451" s="198"/>
      <c r="AO451" s="351"/>
      <c r="AP451" s="214"/>
      <c r="AQ451" s="198"/>
      <c r="AR451" s="351"/>
      <c r="AS451" s="214"/>
      <c r="AT451" s="198"/>
      <c r="AU451" s="214"/>
      <c r="AV451" s="214"/>
      <c r="AW451" s="198"/>
      <c r="AX451" s="214"/>
      <c r="AY451" s="214"/>
    </row>
    <row r="452" spans="1:65" x14ac:dyDescent="0.25">
      <c r="A452" s="270">
        <v>70225</v>
      </c>
      <c r="B452" s="81" t="s">
        <v>112</v>
      </c>
      <c r="C452" s="81"/>
      <c r="D452" s="81"/>
      <c r="E452" s="77" t="s">
        <v>433</v>
      </c>
      <c r="F452" s="268" t="s">
        <v>42</v>
      </c>
      <c r="G452" s="100">
        <v>12923</v>
      </c>
      <c r="H452" s="101">
        <v>1185285.28</v>
      </c>
      <c r="I452" s="101"/>
      <c r="J452" s="101">
        <v>653740.9</v>
      </c>
      <c r="K452" s="101"/>
      <c r="L452" s="101"/>
      <c r="M452" s="101"/>
      <c r="N452" s="101"/>
      <c r="O452" s="100">
        <v>10321</v>
      </c>
      <c r="P452" s="101">
        <v>1250783.8700000001</v>
      </c>
      <c r="Q452" s="101"/>
      <c r="R452" s="101">
        <v>519620.76</v>
      </c>
      <c r="S452" s="101"/>
      <c r="T452" s="101"/>
      <c r="U452" s="101"/>
      <c r="V452" s="101"/>
      <c r="W452" s="100">
        <v>10732</v>
      </c>
      <c r="X452" s="101">
        <v>1158250.6200000001</v>
      </c>
      <c r="Y452" s="101"/>
      <c r="Z452" s="101">
        <v>569858.39</v>
      </c>
      <c r="AA452" s="101"/>
      <c r="AB452" s="101"/>
      <c r="AC452" s="101"/>
      <c r="AD452" s="101"/>
      <c r="AE452" s="100">
        <v>12510</v>
      </c>
      <c r="AF452" s="101">
        <v>1194520.94</v>
      </c>
      <c r="AG452" s="101"/>
      <c r="AH452" s="101">
        <v>599285.53</v>
      </c>
      <c r="AI452" s="101"/>
      <c r="AJ452" s="101"/>
      <c r="AK452" s="101"/>
      <c r="AL452" s="101"/>
      <c r="AN452" s="198"/>
      <c r="AO452" s="351"/>
      <c r="AP452" s="214"/>
      <c r="AQ452" s="198"/>
      <c r="AR452" s="351"/>
      <c r="AS452" s="214"/>
      <c r="AT452" s="198"/>
      <c r="AU452" s="214"/>
      <c r="AV452" s="214"/>
      <c r="AW452" s="198"/>
      <c r="AX452" s="214"/>
      <c r="AY452" s="214"/>
    </row>
    <row r="453" spans="1:65" x14ac:dyDescent="0.25">
      <c r="A453" s="270">
        <v>70052</v>
      </c>
      <c r="B453" s="81" t="s">
        <v>113</v>
      </c>
      <c r="C453" s="81"/>
      <c r="D453" s="81"/>
      <c r="E453" s="77" t="s">
        <v>432</v>
      </c>
      <c r="F453" s="268" t="s">
        <v>42</v>
      </c>
      <c r="G453" s="100">
        <v>1297</v>
      </c>
      <c r="H453" s="101">
        <v>5419049.7400000002</v>
      </c>
      <c r="I453" s="101"/>
      <c r="J453" s="101">
        <v>2373412.7200000002</v>
      </c>
      <c r="K453" s="101"/>
      <c r="L453" s="101"/>
      <c r="M453" s="101"/>
      <c r="N453" s="101"/>
      <c r="O453" s="100">
        <v>1663</v>
      </c>
      <c r="P453" s="101">
        <v>6642205.29</v>
      </c>
      <c r="Q453" s="101"/>
      <c r="R453" s="101">
        <v>2816829.58</v>
      </c>
      <c r="S453" s="101"/>
      <c r="T453" s="101"/>
      <c r="U453" s="101"/>
      <c r="V453" s="101"/>
      <c r="W453" s="100">
        <v>1388</v>
      </c>
      <c r="X453" s="101">
        <v>5796342.0700000003</v>
      </c>
      <c r="Y453" s="101"/>
      <c r="Z453" s="101">
        <v>2454918.08</v>
      </c>
      <c r="AA453" s="101"/>
      <c r="AB453" s="101"/>
      <c r="AC453" s="101"/>
      <c r="AD453" s="101"/>
      <c r="AE453" s="100">
        <v>1228</v>
      </c>
      <c r="AF453" s="101">
        <v>5317495.29</v>
      </c>
      <c r="AG453" s="101"/>
      <c r="AH453" s="101">
        <v>2270607.4500000002</v>
      </c>
      <c r="AI453" s="101"/>
      <c r="AJ453" s="101"/>
      <c r="AK453" s="101"/>
      <c r="AL453" s="101"/>
      <c r="AN453" s="198"/>
      <c r="AO453" s="351"/>
      <c r="AP453" s="214"/>
      <c r="AQ453" s="198"/>
      <c r="AR453" s="351"/>
      <c r="AS453" s="214"/>
      <c r="AT453" s="198"/>
      <c r="AU453" s="214"/>
      <c r="AV453" s="214"/>
      <c r="AW453" s="198"/>
      <c r="AX453" s="214"/>
      <c r="AY453" s="214"/>
    </row>
    <row r="454" spans="1:65" x14ac:dyDescent="0.25">
      <c r="A454" s="270">
        <v>70052</v>
      </c>
      <c r="B454" s="81" t="s">
        <v>113</v>
      </c>
      <c r="C454" s="81"/>
      <c r="D454" s="81"/>
      <c r="E454" s="77" t="s">
        <v>433</v>
      </c>
      <c r="F454" s="268" t="s">
        <v>42</v>
      </c>
      <c r="G454" s="100">
        <v>61863</v>
      </c>
      <c r="H454" s="101">
        <v>3426880.1</v>
      </c>
      <c r="I454" s="101"/>
      <c r="J454" s="101">
        <v>2018067.22</v>
      </c>
      <c r="K454" s="101"/>
      <c r="L454" s="101"/>
      <c r="M454" s="101"/>
      <c r="N454" s="101"/>
      <c r="O454" s="100">
        <v>70933</v>
      </c>
      <c r="P454" s="101">
        <v>4021043.29</v>
      </c>
      <c r="Q454" s="101"/>
      <c r="R454" s="101">
        <v>2384375.0099999998</v>
      </c>
      <c r="S454" s="101"/>
      <c r="T454" s="101"/>
      <c r="U454" s="101"/>
      <c r="V454" s="101"/>
      <c r="W454" s="100">
        <v>75757</v>
      </c>
      <c r="X454" s="101">
        <v>4233944.75</v>
      </c>
      <c r="Y454" s="101"/>
      <c r="Z454" s="101">
        <v>2514663.88</v>
      </c>
      <c r="AA454" s="101"/>
      <c r="AB454" s="101"/>
      <c r="AC454" s="101"/>
      <c r="AD454" s="101"/>
      <c r="AE454" s="100">
        <v>84855</v>
      </c>
      <c r="AF454" s="101">
        <v>5282719.71</v>
      </c>
      <c r="AG454" s="101"/>
      <c r="AH454" s="101">
        <v>2819228.33</v>
      </c>
      <c r="AI454" s="101"/>
      <c r="AJ454" s="101"/>
      <c r="AK454" s="101"/>
      <c r="AL454" s="101"/>
      <c r="AN454" s="198"/>
      <c r="AO454" s="351"/>
      <c r="AP454" s="214"/>
      <c r="AQ454" s="198"/>
      <c r="AR454" s="351"/>
      <c r="AS454" s="214"/>
      <c r="AT454" s="198"/>
      <c r="AU454" s="214"/>
      <c r="AV454" s="214"/>
      <c r="AW454" s="198"/>
      <c r="AX454" s="214"/>
      <c r="AY454" s="214"/>
    </row>
    <row r="455" spans="1:65" x14ac:dyDescent="0.25">
      <c r="A455" s="417">
        <v>70052</v>
      </c>
      <c r="B455" s="394" t="s">
        <v>113</v>
      </c>
      <c r="C455" s="394"/>
      <c r="D455" s="394"/>
      <c r="E455" s="390" t="s">
        <v>448</v>
      </c>
      <c r="F455" s="399" t="s">
        <v>42</v>
      </c>
      <c r="G455" s="402"/>
      <c r="H455" s="407"/>
      <c r="I455" s="407"/>
      <c r="J455" s="412"/>
      <c r="K455" s="412"/>
      <c r="L455" s="412"/>
      <c r="M455" s="412"/>
      <c r="N455" s="412"/>
      <c r="O455" s="402">
        <v>81</v>
      </c>
      <c r="P455" s="407">
        <v>420150.77</v>
      </c>
      <c r="Q455" s="407"/>
      <c r="R455" s="412">
        <v>34920.81</v>
      </c>
      <c r="S455" s="412"/>
      <c r="T455" s="412"/>
      <c r="U455" s="412"/>
      <c r="V455" s="412"/>
      <c r="W455" s="414">
        <v>175</v>
      </c>
      <c r="X455" s="412">
        <v>1095317.29</v>
      </c>
      <c r="Y455" s="407"/>
      <c r="Z455" s="412">
        <v>40971.93</v>
      </c>
      <c r="AA455" s="412"/>
      <c r="AB455" s="412"/>
      <c r="AC455" s="412"/>
      <c r="AD455" s="412"/>
      <c r="AE455" s="414">
        <v>158</v>
      </c>
      <c r="AF455" s="412">
        <v>1049222.97</v>
      </c>
      <c r="AG455" s="407"/>
      <c r="AH455" s="412">
        <v>17633.46</v>
      </c>
      <c r="AI455" s="412"/>
      <c r="AJ455" s="412"/>
      <c r="AK455" s="412"/>
      <c r="AL455" s="412"/>
      <c r="AM455" s="219"/>
      <c r="AN455" s="219"/>
      <c r="AO455" s="352"/>
      <c r="AP455" s="219"/>
      <c r="AQ455" s="219"/>
      <c r="AR455" s="352"/>
      <c r="AS455" s="219"/>
      <c r="AT455" s="219"/>
      <c r="AU455" s="219"/>
      <c r="AV455" s="219"/>
      <c r="AW455" s="219"/>
      <c r="AX455" s="219"/>
      <c r="AY455" s="219"/>
      <c r="AZ455" s="219"/>
      <c r="BA455" s="219"/>
      <c r="BB455" s="219"/>
      <c r="BC455" s="219"/>
      <c r="BD455" s="219"/>
      <c r="BE455" s="219"/>
      <c r="BF455" s="219"/>
      <c r="BG455" s="219"/>
      <c r="BH455" s="219"/>
      <c r="BI455" s="219"/>
      <c r="BJ455" s="219"/>
      <c r="BK455" s="219"/>
      <c r="BL455" s="219"/>
      <c r="BM455" s="219"/>
    </row>
    <row r="456" spans="1:65" x14ac:dyDescent="0.25">
      <c r="A456" s="419">
        <v>70052</v>
      </c>
      <c r="B456" s="395" t="s">
        <v>113</v>
      </c>
      <c r="C456" s="395"/>
      <c r="D456" s="395"/>
      <c r="E456" s="392" t="s">
        <v>458</v>
      </c>
      <c r="F456" s="401" t="s">
        <v>42</v>
      </c>
      <c r="G456" s="404">
        <v>2864</v>
      </c>
      <c r="H456" s="409">
        <v>689819.46</v>
      </c>
      <c r="I456" s="409"/>
      <c r="J456" s="409">
        <v>281382.96999999997</v>
      </c>
      <c r="K456" s="409"/>
      <c r="L456" s="409"/>
      <c r="M456" s="409"/>
      <c r="N456" s="409"/>
      <c r="O456" s="404">
        <v>2864</v>
      </c>
      <c r="P456" s="409">
        <v>689819.46</v>
      </c>
      <c r="Q456" s="409"/>
      <c r="R456" s="409">
        <v>281382.96999999997</v>
      </c>
      <c r="S456" s="409"/>
      <c r="T456" s="409"/>
      <c r="U456" s="409"/>
      <c r="V456" s="409"/>
      <c r="W456" s="404">
        <v>5787</v>
      </c>
      <c r="X456" s="409">
        <v>1434674.21</v>
      </c>
      <c r="Y456" s="409"/>
      <c r="Z456" s="409">
        <v>302204.39</v>
      </c>
      <c r="AA456" s="409"/>
      <c r="AB456" s="409"/>
      <c r="AC456" s="409"/>
      <c r="AD456" s="409"/>
      <c r="AE456" s="404">
        <v>6566</v>
      </c>
      <c r="AF456" s="409">
        <v>1822056.46</v>
      </c>
      <c r="AG456" s="409"/>
      <c r="AH456" s="409">
        <v>411955.4</v>
      </c>
      <c r="AI456" s="409"/>
      <c r="AJ456" s="409"/>
      <c r="AK456" s="409"/>
      <c r="AL456" s="409"/>
      <c r="AM456" s="276"/>
      <c r="AN456" s="276"/>
      <c r="AO456" s="353"/>
      <c r="AP456" s="276"/>
      <c r="AQ456" s="276"/>
      <c r="AR456" s="353"/>
      <c r="AS456" s="276"/>
      <c r="AT456" s="276"/>
      <c r="AU456" s="276"/>
      <c r="AV456" s="276"/>
      <c r="AW456" s="276"/>
      <c r="AX456" s="276"/>
      <c r="AY456" s="276"/>
      <c r="AZ456" s="276"/>
      <c r="BA456" s="276"/>
      <c r="BB456" s="276"/>
      <c r="BC456" s="276"/>
      <c r="BD456" s="276"/>
      <c r="BE456" s="276"/>
      <c r="BF456" s="276"/>
      <c r="BG456" s="276"/>
      <c r="BH456" s="276"/>
      <c r="BI456" s="276"/>
      <c r="BJ456" s="276"/>
      <c r="BK456" s="276"/>
      <c r="BL456" s="276"/>
      <c r="BM456" s="276"/>
    </row>
    <row r="457" spans="1:65" x14ac:dyDescent="0.25">
      <c r="A457" s="418">
        <v>170018</v>
      </c>
      <c r="B457" s="81" t="s">
        <v>114</v>
      </c>
      <c r="C457" s="81"/>
      <c r="D457" s="81"/>
      <c r="E457" s="77" t="s">
        <v>432</v>
      </c>
      <c r="F457" s="268" t="s">
        <v>42</v>
      </c>
      <c r="G457" s="100">
        <v>0</v>
      </c>
      <c r="H457" s="101">
        <v>0</v>
      </c>
      <c r="I457" s="101"/>
      <c r="J457" s="101">
        <v>0</v>
      </c>
      <c r="K457" s="101"/>
      <c r="L457" s="101"/>
      <c r="M457" s="101"/>
      <c r="N457" s="101"/>
      <c r="O457" s="100">
        <v>0</v>
      </c>
      <c r="P457" s="101">
        <v>0</v>
      </c>
      <c r="Q457" s="101"/>
      <c r="R457" s="101">
        <v>0</v>
      </c>
      <c r="S457" s="101"/>
      <c r="T457" s="101"/>
      <c r="U457" s="101"/>
      <c r="V457" s="101"/>
      <c r="W457" s="100">
        <v>13</v>
      </c>
      <c r="X457" s="101">
        <v>470394.25</v>
      </c>
      <c r="Y457" s="101"/>
      <c r="Z457" s="101">
        <v>49033.59</v>
      </c>
      <c r="AA457" s="101"/>
      <c r="AB457" s="101"/>
      <c r="AC457" s="101"/>
      <c r="AD457" s="101"/>
      <c r="AE457" s="100">
        <v>106</v>
      </c>
      <c r="AF457" s="101">
        <v>3881304.61</v>
      </c>
      <c r="AG457" s="101"/>
      <c r="AH457" s="101">
        <v>309199.48</v>
      </c>
      <c r="AI457" s="101"/>
      <c r="AJ457" s="101"/>
      <c r="AK457" s="101"/>
      <c r="AL457" s="101"/>
      <c r="AN457" s="198"/>
      <c r="AO457" s="351"/>
      <c r="AP457" s="214"/>
      <c r="AQ457" s="198"/>
      <c r="AR457" s="351"/>
      <c r="AS457" s="214"/>
      <c r="AT457" s="198"/>
      <c r="AU457" s="214"/>
      <c r="AV457" s="214"/>
      <c r="AW457" s="198"/>
      <c r="AX457" s="214"/>
      <c r="AY457" s="214"/>
    </row>
    <row r="458" spans="1:65" x14ac:dyDescent="0.25">
      <c r="A458" s="270">
        <v>170018</v>
      </c>
      <c r="B458" s="81" t="s">
        <v>114</v>
      </c>
      <c r="C458" s="81"/>
      <c r="D458" s="81"/>
      <c r="E458" s="77" t="s">
        <v>433</v>
      </c>
      <c r="F458" s="268" t="s">
        <v>42</v>
      </c>
      <c r="G458" s="100"/>
      <c r="H458" s="101"/>
      <c r="I458" s="101"/>
      <c r="J458" s="101"/>
      <c r="K458" s="101"/>
      <c r="L458" s="101"/>
      <c r="M458" s="101"/>
      <c r="N458" s="101"/>
      <c r="O458" s="100"/>
      <c r="P458" s="101"/>
      <c r="Q458" s="101"/>
      <c r="R458" s="101"/>
      <c r="S458" s="101"/>
      <c r="T458" s="101"/>
      <c r="U458" s="101"/>
      <c r="V458" s="101"/>
      <c r="W458" s="100">
        <v>12162</v>
      </c>
      <c r="X458" s="101">
        <v>3845144.91</v>
      </c>
      <c r="Y458" s="101"/>
      <c r="Z458" s="101">
        <v>695348.11</v>
      </c>
      <c r="AA458" s="101"/>
      <c r="AB458" s="101"/>
      <c r="AC458" s="101"/>
      <c r="AD458" s="101"/>
      <c r="AE458" s="100">
        <v>38575</v>
      </c>
      <c r="AF458" s="101">
        <v>14319059.199999999</v>
      </c>
      <c r="AG458" s="101"/>
      <c r="AH458" s="101">
        <v>2808069.98</v>
      </c>
      <c r="AI458" s="101"/>
      <c r="AJ458" s="101"/>
      <c r="AK458" s="101"/>
      <c r="AL458" s="101"/>
      <c r="AN458" s="198"/>
      <c r="AO458" s="351"/>
      <c r="AP458" s="214"/>
      <c r="AQ458" s="198"/>
      <c r="AR458" s="351"/>
      <c r="AS458" s="214"/>
      <c r="AT458" s="198"/>
      <c r="AU458" s="214"/>
      <c r="AV458" s="214"/>
      <c r="AW458" s="198"/>
      <c r="AX458" s="214"/>
      <c r="AY458" s="214"/>
    </row>
    <row r="459" spans="1:65" x14ac:dyDescent="0.25">
      <c r="A459" s="270">
        <v>76773</v>
      </c>
      <c r="B459" s="81" t="s">
        <v>115</v>
      </c>
      <c r="C459" s="81"/>
      <c r="D459" s="81"/>
      <c r="E459" s="77" t="s">
        <v>432</v>
      </c>
      <c r="F459" s="268" t="s">
        <v>42</v>
      </c>
      <c r="G459" s="100">
        <v>263</v>
      </c>
      <c r="H459" s="101">
        <v>2027813.82</v>
      </c>
      <c r="I459" s="101"/>
      <c r="J459" s="101">
        <v>745149.72</v>
      </c>
      <c r="K459" s="101"/>
      <c r="L459" s="101"/>
      <c r="M459" s="101"/>
      <c r="N459" s="101"/>
      <c r="O459" s="100">
        <v>223</v>
      </c>
      <c r="P459" s="101">
        <v>2118500.96</v>
      </c>
      <c r="Q459" s="101"/>
      <c r="R459" s="101">
        <v>672430.26</v>
      </c>
      <c r="S459" s="101"/>
      <c r="T459" s="101"/>
      <c r="U459" s="101"/>
      <c r="V459" s="101"/>
      <c r="W459" s="100">
        <v>243</v>
      </c>
      <c r="X459" s="101">
        <v>2784790.19</v>
      </c>
      <c r="Y459" s="101"/>
      <c r="Z459" s="101">
        <v>835076</v>
      </c>
      <c r="AA459" s="101"/>
      <c r="AB459" s="101"/>
      <c r="AC459" s="101"/>
      <c r="AD459" s="101"/>
      <c r="AE459" s="100">
        <v>260</v>
      </c>
      <c r="AF459" s="101">
        <v>2915648.1</v>
      </c>
      <c r="AG459" s="101"/>
      <c r="AH459" s="101">
        <v>887141.35</v>
      </c>
      <c r="AI459" s="101"/>
      <c r="AJ459" s="101"/>
      <c r="AK459" s="101"/>
      <c r="AL459" s="101"/>
      <c r="AN459" s="198"/>
      <c r="AO459" s="351"/>
      <c r="AP459" s="214"/>
      <c r="AQ459" s="198"/>
      <c r="AR459" s="351"/>
      <c r="AS459" s="214"/>
      <c r="AT459" s="198"/>
      <c r="AU459" s="214"/>
      <c r="AV459" s="214"/>
      <c r="AW459" s="198"/>
      <c r="AX459" s="214"/>
      <c r="AY459" s="214"/>
    </row>
    <row r="460" spans="1:65" x14ac:dyDescent="0.25">
      <c r="A460" s="270">
        <v>76773</v>
      </c>
      <c r="B460" s="81" t="s">
        <v>115</v>
      </c>
      <c r="C460" s="81"/>
      <c r="D460" s="81"/>
      <c r="E460" s="77" t="s">
        <v>433</v>
      </c>
      <c r="F460" s="268" t="s">
        <v>42</v>
      </c>
      <c r="G460" s="100">
        <v>54238</v>
      </c>
      <c r="H460" s="101">
        <v>3078373.83</v>
      </c>
      <c r="I460" s="101"/>
      <c r="J460" s="101">
        <v>1711562.75</v>
      </c>
      <c r="K460" s="101"/>
      <c r="L460" s="101"/>
      <c r="M460" s="101"/>
      <c r="N460" s="101"/>
      <c r="O460" s="100">
        <v>56032</v>
      </c>
      <c r="P460" s="101">
        <v>3355576.25</v>
      </c>
      <c r="Q460" s="101"/>
      <c r="R460" s="101">
        <v>1688447.51</v>
      </c>
      <c r="S460" s="101"/>
      <c r="T460" s="101"/>
      <c r="U460" s="101"/>
      <c r="V460" s="101"/>
      <c r="W460" s="100">
        <v>64845</v>
      </c>
      <c r="X460" s="101">
        <v>4094618.29</v>
      </c>
      <c r="Y460" s="101"/>
      <c r="Z460" s="101">
        <v>1983595.64</v>
      </c>
      <c r="AA460" s="101"/>
      <c r="AB460" s="101"/>
      <c r="AC460" s="101"/>
      <c r="AD460" s="101"/>
      <c r="AE460" s="100">
        <v>79948</v>
      </c>
      <c r="AF460" s="101">
        <v>4957637.4400000004</v>
      </c>
      <c r="AG460" s="101"/>
      <c r="AH460" s="101">
        <v>2260850.73</v>
      </c>
      <c r="AI460" s="101"/>
      <c r="AJ460" s="101"/>
      <c r="AK460" s="101"/>
      <c r="AL460" s="101"/>
      <c r="AN460" s="198"/>
      <c r="AO460" s="351"/>
      <c r="AP460" s="214"/>
      <c r="AQ460" s="198"/>
      <c r="AR460" s="351"/>
      <c r="AS460" s="214"/>
      <c r="AT460" s="198"/>
      <c r="AU460" s="214"/>
      <c r="AV460" s="214"/>
      <c r="AW460" s="198"/>
      <c r="AX460" s="214"/>
      <c r="AY460" s="214"/>
    </row>
    <row r="461" spans="1:65" x14ac:dyDescent="0.25">
      <c r="A461" s="417">
        <v>76773</v>
      </c>
      <c r="B461" s="394" t="s">
        <v>115</v>
      </c>
      <c r="C461" s="394"/>
      <c r="D461" s="394"/>
      <c r="E461" s="390" t="s">
        <v>448</v>
      </c>
      <c r="F461" s="399" t="s">
        <v>42</v>
      </c>
      <c r="G461" s="402"/>
      <c r="H461" s="407"/>
      <c r="I461" s="407"/>
      <c r="J461" s="412"/>
      <c r="K461" s="412"/>
      <c r="L461" s="412"/>
      <c r="M461" s="412"/>
      <c r="N461" s="412"/>
      <c r="O461" s="402">
        <v>337</v>
      </c>
      <c r="P461" s="407">
        <v>822128.65</v>
      </c>
      <c r="Q461" s="407"/>
      <c r="R461" s="412">
        <v>0</v>
      </c>
      <c r="S461" s="412"/>
      <c r="T461" s="412"/>
      <c r="U461" s="412"/>
      <c r="V461" s="412"/>
      <c r="W461" s="414">
        <v>990</v>
      </c>
      <c r="X461" s="412">
        <v>2490552.5299999998</v>
      </c>
      <c r="Y461" s="407"/>
      <c r="Z461" s="412">
        <v>1100</v>
      </c>
      <c r="AA461" s="412"/>
      <c r="AB461" s="412"/>
      <c r="AC461" s="412"/>
      <c r="AD461" s="412"/>
      <c r="AE461" s="414">
        <v>757</v>
      </c>
      <c r="AF461" s="412">
        <v>1824064.36</v>
      </c>
      <c r="AG461" s="407"/>
      <c r="AH461" s="412">
        <v>150</v>
      </c>
      <c r="AI461" s="412"/>
      <c r="AJ461" s="412"/>
      <c r="AK461" s="412"/>
      <c r="AL461" s="412"/>
      <c r="AM461" s="219"/>
      <c r="AN461" s="219"/>
      <c r="AO461" s="352"/>
      <c r="AP461" s="219"/>
      <c r="AQ461" s="219"/>
      <c r="AR461" s="352"/>
      <c r="AS461" s="219"/>
      <c r="AT461" s="219"/>
      <c r="AU461" s="219"/>
      <c r="AV461" s="219"/>
      <c r="AW461" s="219"/>
      <c r="AX461" s="219"/>
      <c r="AY461" s="219"/>
      <c r="AZ461" s="219"/>
      <c r="BA461" s="219"/>
      <c r="BB461" s="219"/>
      <c r="BC461" s="219"/>
      <c r="BD461" s="219"/>
      <c r="BE461" s="219"/>
      <c r="BF461" s="219"/>
      <c r="BG461" s="219"/>
      <c r="BH461" s="219"/>
      <c r="BI461" s="219"/>
      <c r="BJ461" s="219"/>
      <c r="BK461" s="219"/>
      <c r="BL461" s="219"/>
      <c r="BM461" s="219"/>
    </row>
    <row r="462" spans="1:65" x14ac:dyDescent="0.25">
      <c r="A462" s="419">
        <v>76773</v>
      </c>
      <c r="B462" s="395" t="s">
        <v>115</v>
      </c>
      <c r="C462" s="395"/>
      <c r="D462" s="395"/>
      <c r="E462" s="392" t="s">
        <v>458</v>
      </c>
      <c r="F462" s="401" t="s">
        <v>42</v>
      </c>
      <c r="G462" s="404"/>
      <c r="H462" s="409"/>
      <c r="I462" s="409"/>
      <c r="J462" s="409"/>
      <c r="K462" s="409"/>
      <c r="L462" s="409"/>
      <c r="M462" s="409"/>
      <c r="N462" s="409"/>
      <c r="O462" s="404">
        <v>4208</v>
      </c>
      <c r="P462" s="409">
        <v>2035943.53</v>
      </c>
      <c r="Q462" s="409"/>
      <c r="R462" s="409">
        <v>103150.56</v>
      </c>
      <c r="S462" s="409"/>
      <c r="T462" s="409"/>
      <c r="U462" s="409"/>
      <c r="V462" s="409"/>
      <c r="W462" s="404">
        <v>8424</v>
      </c>
      <c r="X462" s="409">
        <v>4372511.63</v>
      </c>
      <c r="Y462" s="409"/>
      <c r="Z462" s="409">
        <v>218053.96</v>
      </c>
      <c r="AA462" s="409"/>
      <c r="AB462" s="409"/>
      <c r="AC462" s="409"/>
      <c r="AD462" s="409"/>
      <c r="AE462" s="404">
        <v>11051</v>
      </c>
      <c r="AF462" s="409">
        <v>4643054.33</v>
      </c>
      <c r="AG462" s="409"/>
      <c r="AH462" s="409">
        <v>138563.54999999999</v>
      </c>
      <c r="AI462" s="409"/>
      <c r="AJ462" s="409"/>
      <c r="AK462" s="409"/>
      <c r="AL462" s="409"/>
      <c r="AM462" s="276"/>
      <c r="AN462" s="276"/>
      <c r="AO462" s="353"/>
      <c r="AP462" s="276"/>
      <c r="AQ462" s="276"/>
      <c r="AR462" s="353"/>
      <c r="AS462" s="276"/>
      <c r="AT462" s="276"/>
      <c r="AU462" s="276"/>
      <c r="AV462" s="276"/>
      <c r="AW462" s="276"/>
      <c r="AX462" s="276"/>
      <c r="AY462" s="276"/>
      <c r="AZ462" s="276"/>
      <c r="BA462" s="276"/>
      <c r="BB462" s="276"/>
      <c r="BC462" s="276"/>
      <c r="BD462" s="276"/>
      <c r="BE462" s="276"/>
      <c r="BF462" s="276"/>
      <c r="BG462" s="276"/>
      <c r="BH462" s="276"/>
      <c r="BI462" s="276"/>
      <c r="BJ462" s="276"/>
      <c r="BK462" s="276"/>
      <c r="BL462" s="276"/>
      <c r="BM462" s="276"/>
    </row>
    <row r="463" spans="1:65" x14ac:dyDescent="0.25">
      <c r="A463" s="270">
        <v>73048</v>
      </c>
      <c r="B463" s="81" t="s">
        <v>116</v>
      </c>
      <c r="C463" s="81"/>
      <c r="D463" s="81"/>
      <c r="E463" s="77" t="s">
        <v>432</v>
      </c>
      <c r="F463" s="268" t="s">
        <v>42</v>
      </c>
      <c r="G463" s="100">
        <v>601</v>
      </c>
      <c r="H463" s="101">
        <v>2810736.41</v>
      </c>
      <c r="I463" s="101"/>
      <c r="J463" s="101">
        <v>928393.26</v>
      </c>
      <c r="K463" s="101"/>
      <c r="L463" s="101"/>
      <c r="M463" s="101"/>
      <c r="N463" s="101"/>
      <c r="O463" s="100">
        <v>708</v>
      </c>
      <c r="P463" s="101">
        <v>3625015.22</v>
      </c>
      <c r="Q463" s="101"/>
      <c r="R463" s="101">
        <v>1147269.56</v>
      </c>
      <c r="S463" s="101"/>
      <c r="T463" s="101"/>
      <c r="U463" s="101"/>
      <c r="V463" s="101"/>
      <c r="W463" s="100">
        <v>665</v>
      </c>
      <c r="X463" s="101">
        <v>2893651.23</v>
      </c>
      <c r="Y463" s="101"/>
      <c r="Z463" s="101">
        <v>1030207.34</v>
      </c>
      <c r="AA463" s="101"/>
      <c r="AB463" s="101"/>
      <c r="AC463" s="101"/>
      <c r="AD463" s="101"/>
      <c r="AE463" s="100">
        <v>537</v>
      </c>
      <c r="AF463" s="101">
        <v>2585454.79</v>
      </c>
      <c r="AG463" s="101"/>
      <c r="AH463" s="101">
        <v>845617.81</v>
      </c>
      <c r="AI463" s="101"/>
      <c r="AJ463" s="101"/>
      <c r="AK463" s="101"/>
      <c r="AL463" s="101"/>
      <c r="AN463" s="198"/>
      <c r="AO463" s="351"/>
      <c r="AP463" s="214"/>
      <c r="AQ463" s="198"/>
      <c r="AR463" s="351"/>
      <c r="AS463" s="214"/>
      <c r="AT463" s="198"/>
      <c r="AU463" s="214"/>
      <c r="AV463" s="214"/>
      <c r="AW463" s="198"/>
      <c r="AX463" s="214"/>
      <c r="AY463" s="214"/>
    </row>
    <row r="464" spans="1:65" x14ac:dyDescent="0.25">
      <c r="A464" s="270">
        <v>73048</v>
      </c>
      <c r="B464" s="81" t="s">
        <v>116</v>
      </c>
      <c r="C464" s="81"/>
      <c r="D464" s="81"/>
      <c r="E464" s="77" t="s">
        <v>433</v>
      </c>
      <c r="F464" s="268" t="s">
        <v>42</v>
      </c>
      <c r="G464" s="100">
        <v>51124</v>
      </c>
      <c r="H464" s="101">
        <v>3582759.79</v>
      </c>
      <c r="I464" s="101"/>
      <c r="J464" s="101">
        <v>1914890.01</v>
      </c>
      <c r="K464" s="101"/>
      <c r="L464" s="101"/>
      <c r="M464" s="101"/>
      <c r="N464" s="101"/>
      <c r="O464" s="100">
        <v>71721</v>
      </c>
      <c r="P464" s="101">
        <v>5615587.1200000001</v>
      </c>
      <c r="Q464" s="101"/>
      <c r="R464" s="101">
        <v>2399794.64</v>
      </c>
      <c r="S464" s="101"/>
      <c r="T464" s="101"/>
      <c r="U464" s="101"/>
      <c r="V464" s="101"/>
      <c r="W464" s="100">
        <v>57679</v>
      </c>
      <c r="X464" s="101">
        <v>4530182.17</v>
      </c>
      <c r="Y464" s="101"/>
      <c r="Z464" s="101">
        <v>1893227.29</v>
      </c>
      <c r="AA464" s="101"/>
      <c r="AB464" s="101"/>
      <c r="AC464" s="101"/>
      <c r="AD464" s="101"/>
      <c r="AE464" s="100">
        <v>68902</v>
      </c>
      <c r="AF464" s="101">
        <v>5626639.5700000003</v>
      </c>
      <c r="AG464" s="101"/>
      <c r="AH464" s="101">
        <v>2098303.48</v>
      </c>
      <c r="AI464" s="101"/>
      <c r="AJ464" s="101"/>
      <c r="AK464" s="101"/>
      <c r="AL464" s="101"/>
      <c r="AN464" s="198"/>
      <c r="AO464" s="351"/>
      <c r="AP464" s="214"/>
      <c r="AQ464" s="198"/>
      <c r="AR464" s="351"/>
      <c r="AS464" s="214"/>
      <c r="AT464" s="198"/>
      <c r="AU464" s="214"/>
      <c r="AV464" s="214"/>
      <c r="AW464" s="198"/>
      <c r="AX464" s="214"/>
      <c r="AY464" s="214"/>
    </row>
    <row r="465" spans="1:65" x14ac:dyDescent="0.25">
      <c r="A465" s="417">
        <v>73048</v>
      </c>
      <c r="B465" s="394" t="s">
        <v>116</v>
      </c>
      <c r="C465" s="394"/>
      <c r="D465" s="394"/>
      <c r="E465" s="390" t="s">
        <v>448</v>
      </c>
      <c r="F465" s="399" t="s">
        <v>42</v>
      </c>
      <c r="G465" s="402"/>
      <c r="H465" s="407"/>
      <c r="I465" s="407"/>
      <c r="J465" s="412"/>
      <c r="K465" s="412"/>
      <c r="L465" s="412"/>
      <c r="M465" s="412"/>
      <c r="N465" s="412"/>
      <c r="O465" s="402">
        <v>113</v>
      </c>
      <c r="P465" s="407">
        <v>836736.61</v>
      </c>
      <c r="Q465" s="407"/>
      <c r="R465" s="412"/>
      <c r="S465" s="412"/>
      <c r="T465" s="412"/>
      <c r="U465" s="412"/>
      <c r="V465" s="412"/>
      <c r="W465" s="414">
        <v>223</v>
      </c>
      <c r="X465" s="412">
        <v>1630559.83</v>
      </c>
      <c r="Y465" s="407"/>
      <c r="Z465" s="412"/>
      <c r="AA465" s="412"/>
      <c r="AB465" s="412"/>
      <c r="AC465" s="412"/>
      <c r="AD465" s="412"/>
      <c r="AE465" s="414">
        <v>137</v>
      </c>
      <c r="AF465" s="412">
        <v>939692.06</v>
      </c>
      <c r="AG465" s="407"/>
      <c r="AH465" s="412"/>
      <c r="AI465" s="412"/>
      <c r="AJ465" s="412"/>
      <c r="AK465" s="412"/>
      <c r="AL465" s="412"/>
      <c r="AM465" s="219"/>
      <c r="AN465" s="219"/>
      <c r="AO465" s="352"/>
      <c r="AP465" s="219"/>
      <c r="AQ465" s="219"/>
      <c r="AR465" s="352"/>
      <c r="AS465" s="219"/>
      <c r="AT465" s="219"/>
      <c r="AU465" s="219"/>
      <c r="AV465" s="219"/>
      <c r="AW465" s="219"/>
      <c r="AX465" s="219"/>
      <c r="AY465" s="219"/>
      <c r="AZ465" s="219"/>
      <c r="BA465" s="219"/>
      <c r="BB465" s="219"/>
      <c r="BC465" s="219"/>
      <c r="BD465" s="219"/>
      <c r="BE465" s="219"/>
      <c r="BF465" s="219"/>
      <c r="BG465" s="219"/>
      <c r="BH465" s="219"/>
      <c r="BI465" s="219"/>
      <c r="BJ465" s="219"/>
      <c r="BK465" s="219"/>
      <c r="BL465" s="219"/>
      <c r="BM465" s="219"/>
    </row>
    <row r="466" spans="1:65" x14ac:dyDescent="0.25">
      <c r="A466" s="419">
        <v>73048</v>
      </c>
      <c r="B466" s="395" t="s">
        <v>116</v>
      </c>
      <c r="C466" s="395"/>
      <c r="D466" s="395"/>
      <c r="E466" s="392" t="s">
        <v>458</v>
      </c>
      <c r="F466" s="401" t="s">
        <v>42</v>
      </c>
      <c r="G466" s="404"/>
      <c r="H466" s="409"/>
      <c r="I466" s="409"/>
      <c r="J466" s="409"/>
      <c r="K466" s="409"/>
      <c r="L466" s="409"/>
      <c r="M466" s="409"/>
      <c r="N466" s="409"/>
      <c r="O466" s="404">
        <v>4960</v>
      </c>
      <c r="P466" s="409">
        <v>2971395.66</v>
      </c>
      <c r="Q466" s="409"/>
      <c r="R466" s="409">
        <v>0</v>
      </c>
      <c r="S466" s="409"/>
      <c r="T466" s="409"/>
      <c r="U466" s="409"/>
      <c r="V466" s="409"/>
      <c r="W466" s="404">
        <v>9464</v>
      </c>
      <c r="X466" s="409">
        <v>4276271.2300000004</v>
      </c>
      <c r="Y466" s="409"/>
      <c r="Z466" s="409">
        <v>0</v>
      </c>
      <c r="AA466" s="409"/>
      <c r="AB466" s="409"/>
      <c r="AC466" s="409"/>
      <c r="AD466" s="409"/>
      <c r="AE466" s="404">
        <v>8177</v>
      </c>
      <c r="AF466" s="409">
        <v>7025517.1399999997</v>
      </c>
      <c r="AG466" s="409"/>
      <c r="AH466" s="409">
        <v>971774.42</v>
      </c>
      <c r="AI466" s="409"/>
      <c r="AJ466" s="409"/>
      <c r="AK466" s="409"/>
      <c r="AL466" s="409"/>
      <c r="AM466" s="276"/>
      <c r="AN466" s="276"/>
      <c r="AO466" s="353"/>
      <c r="AP466" s="276"/>
      <c r="AQ466" s="276"/>
      <c r="AR466" s="353"/>
      <c r="AS466" s="276"/>
      <c r="AT466" s="276"/>
      <c r="AU466" s="276"/>
      <c r="AV466" s="276"/>
      <c r="AW466" s="276"/>
      <c r="AX466" s="276"/>
      <c r="AY466" s="276"/>
      <c r="AZ466" s="276"/>
      <c r="BA466" s="276"/>
      <c r="BB466" s="276"/>
      <c r="BC466" s="276"/>
      <c r="BD466" s="276"/>
      <c r="BE466" s="276"/>
      <c r="BF466" s="276"/>
      <c r="BG466" s="276"/>
      <c r="BH466" s="276"/>
      <c r="BI466" s="276"/>
      <c r="BJ466" s="276"/>
      <c r="BK466" s="276"/>
      <c r="BL466" s="276"/>
      <c r="BM466" s="276"/>
    </row>
    <row r="467" spans="1:65" x14ac:dyDescent="0.25">
      <c r="A467" s="270">
        <v>73025</v>
      </c>
      <c r="B467" s="81" t="s">
        <v>117</v>
      </c>
      <c r="C467" s="81"/>
      <c r="D467" s="81"/>
      <c r="E467" s="77" t="s">
        <v>432</v>
      </c>
      <c r="F467" s="268" t="s">
        <v>44</v>
      </c>
      <c r="G467" s="100">
        <v>1119</v>
      </c>
      <c r="H467" s="101">
        <v>3487104.2</v>
      </c>
      <c r="I467" s="101"/>
      <c r="J467" s="101">
        <v>2291335.2999999998</v>
      </c>
      <c r="K467" s="101"/>
      <c r="L467" s="101"/>
      <c r="M467" s="101"/>
      <c r="N467" s="101"/>
      <c r="O467" s="100">
        <v>1263</v>
      </c>
      <c r="P467" s="101">
        <v>4386941.46</v>
      </c>
      <c r="Q467" s="101"/>
      <c r="R467" s="101">
        <v>2686368.64</v>
      </c>
      <c r="S467" s="101"/>
      <c r="T467" s="101"/>
      <c r="U467" s="101"/>
      <c r="V467" s="101"/>
      <c r="W467" s="100">
        <v>840</v>
      </c>
      <c r="X467" s="101">
        <v>3298254.34</v>
      </c>
      <c r="Y467" s="101"/>
      <c r="Z467" s="101">
        <v>1833627.44</v>
      </c>
      <c r="AA467" s="101"/>
      <c r="AB467" s="101"/>
      <c r="AC467" s="101"/>
      <c r="AD467" s="101"/>
      <c r="AE467" s="100">
        <v>550</v>
      </c>
      <c r="AF467" s="101">
        <v>2527805.91</v>
      </c>
      <c r="AG467" s="101"/>
      <c r="AH467" s="101">
        <v>1323295.51</v>
      </c>
      <c r="AI467" s="101"/>
      <c r="AJ467" s="101"/>
      <c r="AK467" s="101"/>
      <c r="AL467" s="101"/>
      <c r="AN467" s="198"/>
      <c r="AO467" s="351"/>
      <c r="AP467" s="214"/>
      <c r="AQ467" s="198"/>
      <c r="AR467" s="351"/>
      <c r="AS467" s="214"/>
      <c r="AT467" s="198"/>
      <c r="AU467" s="214"/>
      <c r="AV467" s="214"/>
      <c r="AW467" s="198"/>
      <c r="AX467" s="214"/>
      <c r="AY467" s="214"/>
    </row>
    <row r="468" spans="1:65" x14ac:dyDescent="0.25">
      <c r="A468" s="270">
        <v>73025</v>
      </c>
      <c r="B468" s="81" t="s">
        <v>117</v>
      </c>
      <c r="C468" s="81"/>
      <c r="D468" s="81"/>
      <c r="E468" s="77" t="s">
        <v>433</v>
      </c>
      <c r="F468" s="268" t="s">
        <v>44</v>
      </c>
      <c r="G468" s="100">
        <v>28036</v>
      </c>
      <c r="H468" s="101">
        <v>1984202.46</v>
      </c>
      <c r="I468" s="101"/>
      <c r="J468" s="101">
        <v>938597.53</v>
      </c>
      <c r="K468" s="101"/>
      <c r="L468" s="101"/>
      <c r="M468" s="101"/>
      <c r="N468" s="101"/>
      <c r="O468" s="100">
        <v>30724</v>
      </c>
      <c r="P468" s="101">
        <v>2402174.6800000002</v>
      </c>
      <c r="Q468" s="101"/>
      <c r="R468" s="101">
        <v>1005976.8</v>
      </c>
      <c r="S468" s="101"/>
      <c r="T468" s="101"/>
      <c r="U468" s="101"/>
      <c r="V468" s="101"/>
      <c r="W468" s="100">
        <v>30892</v>
      </c>
      <c r="X468" s="101">
        <v>2770473.93</v>
      </c>
      <c r="Y468" s="101"/>
      <c r="Z468" s="101">
        <v>1192583.23</v>
      </c>
      <c r="AA468" s="101"/>
      <c r="AB468" s="101"/>
      <c r="AC468" s="101"/>
      <c r="AD468" s="101"/>
      <c r="AE468" s="100">
        <v>33355</v>
      </c>
      <c r="AF468" s="101">
        <v>2377860.0499999998</v>
      </c>
      <c r="AG468" s="101"/>
      <c r="AH468" s="101">
        <v>1122918.58</v>
      </c>
      <c r="AI468" s="101"/>
      <c r="AJ468" s="101"/>
      <c r="AK468" s="101"/>
      <c r="AL468" s="101"/>
      <c r="AN468" s="198"/>
      <c r="AO468" s="351"/>
      <c r="AP468" s="214"/>
      <c r="AQ468" s="198"/>
      <c r="AR468" s="351"/>
      <c r="AS468" s="214"/>
      <c r="AT468" s="198"/>
      <c r="AU468" s="214"/>
      <c r="AV468" s="214"/>
      <c r="AW468" s="198"/>
      <c r="AX468" s="214"/>
      <c r="AY468" s="214"/>
    </row>
    <row r="469" spans="1:65" x14ac:dyDescent="0.25">
      <c r="A469" s="270">
        <v>72020</v>
      </c>
      <c r="B469" s="81" t="s">
        <v>118</v>
      </c>
      <c r="C469" s="81"/>
      <c r="D469" s="81"/>
      <c r="E469" s="77" t="s">
        <v>432</v>
      </c>
      <c r="F469" s="268" t="s">
        <v>44</v>
      </c>
      <c r="G469" s="100">
        <v>1882</v>
      </c>
      <c r="H469" s="101">
        <v>13158518.699999999</v>
      </c>
      <c r="I469" s="101"/>
      <c r="J469" s="101">
        <v>6864502</v>
      </c>
      <c r="K469" s="101"/>
      <c r="L469" s="101"/>
      <c r="M469" s="101"/>
      <c r="N469" s="101"/>
      <c r="O469" s="100">
        <v>1492</v>
      </c>
      <c r="P469" s="101">
        <v>14238000.970000001</v>
      </c>
      <c r="Q469" s="101"/>
      <c r="R469" s="101">
        <v>6586722.6100000003</v>
      </c>
      <c r="S469" s="101"/>
      <c r="T469" s="101"/>
      <c r="U469" s="101"/>
      <c r="V469" s="101"/>
      <c r="W469" s="100">
        <v>1477</v>
      </c>
      <c r="X469" s="101">
        <v>14395513.1</v>
      </c>
      <c r="Y469" s="101"/>
      <c r="Z469" s="101">
        <v>6544481.5300000003</v>
      </c>
      <c r="AA469" s="101"/>
      <c r="AB469" s="101"/>
      <c r="AC469" s="101"/>
      <c r="AD469" s="101"/>
      <c r="AE469" s="100">
        <v>1286</v>
      </c>
      <c r="AF469" s="101">
        <v>13229981.689999999</v>
      </c>
      <c r="AG469" s="101"/>
      <c r="AH469" s="101">
        <v>6024716.9100000001</v>
      </c>
      <c r="AI469" s="101"/>
      <c r="AJ469" s="101"/>
      <c r="AK469" s="101"/>
      <c r="AL469" s="101"/>
      <c r="AN469" s="198"/>
      <c r="AO469" s="351"/>
      <c r="AP469" s="214"/>
      <c r="AQ469" s="198"/>
      <c r="AR469" s="351"/>
      <c r="AS469" s="214"/>
      <c r="AT469" s="198"/>
      <c r="AU469" s="214"/>
      <c r="AV469" s="214"/>
      <c r="AW469" s="198"/>
      <c r="AX469" s="214"/>
      <c r="AY469" s="214"/>
    </row>
    <row r="470" spans="1:65" x14ac:dyDescent="0.25">
      <c r="A470" s="270">
        <v>72020</v>
      </c>
      <c r="B470" s="81" t="s">
        <v>118</v>
      </c>
      <c r="C470" s="81"/>
      <c r="D470" s="81"/>
      <c r="E470" s="77" t="s">
        <v>433</v>
      </c>
      <c r="F470" s="268" t="s">
        <v>44</v>
      </c>
      <c r="G470" s="100">
        <v>89480</v>
      </c>
      <c r="H470" s="101">
        <v>5259913.4800000004</v>
      </c>
      <c r="I470" s="101"/>
      <c r="J470" s="101">
        <v>3297781.79</v>
      </c>
      <c r="K470" s="101"/>
      <c r="L470" s="101"/>
      <c r="M470" s="101"/>
      <c r="N470" s="101"/>
      <c r="O470" s="100">
        <v>84777</v>
      </c>
      <c r="P470" s="101">
        <v>5527416.5999999996</v>
      </c>
      <c r="Q470" s="101"/>
      <c r="R470" s="101">
        <v>2867238.16</v>
      </c>
      <c r="S470" s="101"/>
      <c r="T470" s="101"/>
      <c r="U470" s="101"/>
      <c r="V470" s="101"/>
      <c r="W470" s="100">
        <v>107655</v>
      </c>
      <c r="X470" s="101">
        <v>7909082.6399999997</v>
      </c>
      <c r="Y470" s="101"/>
      <c r="Z470" s="101">
        <v>3500092.91</v>
      </c>
      <c r="AA470" s="101"/>
      <c r="AB470" s="101"/>
      <c r="AC470" s="101"/>
      <c r="AD470" s="101"/>
      <c r="AE470" s="100">
        <v>103721</v>
      </c>
      <c r="AF470" s="101">
        <v>7491449.5599999996</v>
      </c>
      <c r="AG470" s="101"/>
      <c r="AH470" s="101">
        <v>3483799.62</v>
      </c>
      <c r="AI470" s="101"/>
      <c r="AJ470" s="101"/>
      <c r="AK470" s="101"/>
      <c r="AL470" s="101"/>
      <c r="AN470" s="198"/>
      <c r="AO470" s="351"/>
      <c r="AP470" s="214"/>
      <c r="AQ470" s="198"/>
      <c r="AR470" s="351"/>
      <c r="AS470" s="214"/>
      <c r="AT470" s="198"/>
      <c r="AU470" s="214"/>
      <c r="AV470" s="214"/>
      <c r="AW470" s="198"/>
      <c r="AX470" s="214"/>
      <c r="AY470" s="214"/>
    </row>
    <row r="471" spans="1:65" x14ac:dyDescent="0.25">
      <c r="A471" s="417">
        <v>72020</v>
      </c>
      <c r="B471" s="394" t="s">
        <v>118</v>
      </c>
      <c r="C471" s="394"/>
      <c r="D471" s="394"/>
      <c r="E471" s="390" t="s">
        <v>448</v>
      </c>
      <c r="F471" s="399" t="s">
        <v>44</v>
      </c>
      <c r="G471" s="402"/>
      <c r="H471" s="407"/>
      <c r="I471" s="407"/>
      <c r="J471" s="412"/>
      <c r="K471" s="412"/>
      <c r="L471" s="412"/>
      <c r="M471" s="412"/>
      <c r="N471" s="412"/>
      <c r="O471" s="402">
        <v>214</v>
      </c>
      <c r="P471" s="407">
        <v>2137827.5499999998</v>
      </c>
      <c r="Q471" s="407"/>
      <c r="R471" s="412"/>
      <c r="S471" s="412"/>
      <c r="T471" s="412"/>
      <c r="U471" s="412"/>
      <c r="V471" s="412"/>
      <c r="W471" s="414">
        <v>356</v>
      </c>
      <c r="X471" s="412">
        <v>10246802.59</v>
      </c>
      <c r="Y471" s="407"/>
      <c r="Z471" s="412"/>
      <c r="AA471" s="412"/>
      <c r="AB471" s="412"/>
      <c r="AC471" s="412"/>
      <c r="AD471" s="412"/>
      <c r="AE471" s="414">
        <v>395</v>
      </c>
      <c r="AF471" s="412">
        <v>11436730.91</v>
      </c>
      <c r="AG471" s="407"/>
      <c r="AH471" s="412"/>
      <c r="AI471" s="412"/>
      <c r="AJ471" s="412"/>
      <c r="AK471" s="412"/>
      <c r="AL471" s="412"/>
      <c r="AM471" s="219"/>
      <c r="AN471" s="219"/>
      <c r="AO471" s="352"/>
      <c r="AP471" s="219"/>
      <c r="AQ471" s="219"/>
      <c r="AR471" s="352"/>
      <c r="AS471" s="219"/>
      <c r="AT471" s="219"/>
      <c r="AU471" s="219"/>
      <c r="AV471" s="219"/>
      <c r="AW471" s="219"/>
      <c r="AX471" s="219"/>
      <c r="AY471" s="219"/>
      <c r="AZ471" s="219"/>
      <c r="BA471" s="219"/>
      <c r="BB471" s="219"/>
      <c r="BC471" s="219"/>
      <c r="BD471" s="219"/>
      <c r="BE471" s="219"/>
      <c r="BF471" s="219"/>
      <c r="BG471" s="219"/>
      <c r="BH471" s="219"/>
      <c r="BI471" s="219"/>
      <c r="BJ471" s="219"/>
      <c r="BK471" s="219"/>
      <c r="BL471" s="219"/>
      <c r="BM471" s="219"/>
    </row>
    <row r="472" spans="1:65" x14ac:dyDescent="0.25">
      <c r="A472" s="419">
        <v>72020</v>
      </c>
      <c r="B472" s="395" t="s">
        <v>118</v>
      </c>
      <c r="C472" s="395"/>
      <c r="D472" s="395"/>
      <c r="E472" s="392" t="s">
        <v>458</v>
      </c>
      <c r="F472" s="401" t="s">
        <v>44</v>
      </c>
      <c r="G472" s="404"/>
      <c r="H472" s="409"/>
      <c r="I472" s="409"/>
      <c r="J472" s="409"/>
      <c r="K472" s="409"/>
      <c r="L472" s="409"/>
      <c r="M472" s="409"/>
      <c r="N472" s="409"/>
      <c r="O472" s="404">
        <v>10421</v>
      </c>
      <c r="P472" s="409">
        <v>2483269.36</v>
      </c>
      <c r="Q472" s="409"/>
      <c r="R472" s="409"/>
      <c r="S472" s="409"/>
      <c r="T472" s="409"/>
      <c r="U472" s="409"/>
      <c r="V472" s="409"/>
      <c r="W472" s="404">
        <v>38424</v>
      </c>
      <c r="X472" s="409">
        <v>10741686.5</v>
      </c>
      <c r="Y472" s="409"/>
      <c r="Z472" s="409"/>
      <c r="AA472" s="409"/>
      <c r="AB472" s="409"/>
      <c r="AC472" s="409"/>
      <c r="AD472" s="409"/>
      <c r="AE472" s="404">
        <v>41587</v>
      </c>
      <c r="AF472" s="409">
        <v>11492520.17</v>
      </c>
      <c r="AG472" s="409"/>
      <c r="AH472" s="409"/>
      <c r="AI472" s="409"/>
      <c r="AJ472" s="409"/>
      <c r="AK472" s="409"/>
      <c r="AL472" s="409"/>
      <c r="AM472" s="276"/>
      <c r="AN472" s="276"/>
      <c r="AO472" s="353"/>
      <c r="AP472" s="276"/>
      <c r="AQ472" s="276"/>
      <c r="AR472" s="353"/>
      <c r="AS472" s="276"/>
      <c r="AT472" s="276"/>
      <c r="AU472" s="276"/>
      <c r="AV472" s="276"/>
      <c r="AW472" s="276"/>
      <c r="AX472" s="276"/>
      <c r="AY472" s="276"/>
      <c r="AZ472" s="276"/>
      <c r="BA472" s="276"/>
      <c r="BB472" s="276"/>
      <c r="BC472" s="276"/>
      <c r="BD472" s="276"/>
      <c r="BE472" s="276"/>
      <c r="BF472" s="276"/>
      <c r="BG472" s="276"/>
      <c r="BH472" s="276"/>
      <c r="BI472" s="276"/>
      <c r="BJ472" s="276"/>
      <c r="BK472" s="276"/>
      <c r="BL472" s="276"/>
      <c r="BM472" s="276"/>
    </row>
    <row r="473" spans="1:65" x14ac:dyDescent="0.25">
      <c r="A473" s="270">
        <v>72024</v>
      </c>
      <c r="B473" s="81" t="s">
        <v>119</v>
      </c>
      <c r="C473" s="81"/>
      <c r="D473" s="81"/>
      <c r="E473" s="77" t="s">
        <v>432</v>
      </c>
      <c r="F473" s="268" t="s">
        <v>44</v>
      </c>
      <c r="G473" s="100">
        <v>442</v>
      </c>
      <c r="H473" s="101">
        <v>5151069.16</v>
      </c>
      <c r="I473" s="101"/>
      <c r="J473" s="101">
        <v>2110388.54</v>
      </c>
      <c r="K473" s="101"/>
      <c r="L473" s="101"/>
      <c r="M473" s="101"/>
      <c r="N473" s="101"/>
      <c r="O473" s="100">
        <v>429</v>
      </c>
      <c r="P473" s="101">
        <v>4327346.01</v>
      </c>
      <c r="Q473" s="101"/>
      <c r="R473" s="101">
        <v>1802324.34</v>
      </c>
      <c r="S473" s="101"/>
      <c r="T473" s="101"/>
      <c r="U473" s="101"/>
      <c r="V473" s="101"/>
      <c r="W473" s="100">
        <v>358</v>
      </c>
      <c r="X473" s="101">
        <v>4210758.57</v>
      </c>
      <c r="Y473" s="101"/>
      <c r="Z473" s="101">
        <v>1640178.98</v>
      </c>
      <c r="AA473" s="101"/>
      <c r="AB473" s="101"/>
      <c r="AC473" s="101"/>
      <c r="AD473" s="101"/>
      <c r="AE473" s="100">
        <v>391</v>
      </c>
      <c r="AF473" s="101">
        <v>4960199.2</v>
      </c>
      <c r="AG473" s="101"/>
      <c r="AH473" s="101">
        <v>1847811.42</v>
      </c>
      <c r="AI473" s="101"/>
      <c r="AJ473" s="101"/>
      <c r="AK473" s="101"/>
      <c r="AL473" s="101"/>
      <c r="AN473" s="198"/>
      <c r="AO473" s="351"/>
      <c r="AP473" s="214"/>
      <c r="AQ473" s="198"/>
      <c r="AR473" s="351"/>
      <c r="AS473" s="214"/>
      <c r="AT473" s="198"/>
      <c r="AU473" s="214"/>
      <c r="AV473" s="214"/>
      <c r="AW473" s="198"/>
      <c r="AX473" s="214"/>
      <c r="AY473" s="214"/>
    </row>
    <row r="474" spans="1:65" x14ac:dyDescent="0.25">
      <c r="A474" s="270">
        <v>72024</v>
      </c>
      <c r="B474" s="81" t="s">
        <v>119</v>
      </c>
      <c r="C474" s="81"/>
      <c r="D474" s="81"/>
      <c r="E474" s="77" t="s">
        <v>433</v>
      </c>
      <c r="F474" s="268" t="s">
        <v>44</v>
      </c>
      <c r="G474" s="100">
        <v>26700</v>
      </c>
      <c r="H474" s="101">
        <v>2023794.44</v>
      </c>
      <c r="I474" s="101"/>
      <c r="J474" s="101">
        <v>1105852.1100000001</v>
      </c>
      <c r="K474" s="101"/>
      <c r="L474" s="101"/>
      <c r="M474" s="101"/>
      <c r="N474" s="101"/>
      <c r="O474" s="100">
        <v>28073</v>
      </c>
      <c r="P474" s="101">
        <v>2122908.89</v>
      </c>
      <c r="Q474" s="101"/>
      <c r="R474" s="101">
        <v>1095806.5</v>
      </c>
      <c r="S474" s="101"/>
      <c r="T474" s="101"/>
      <c r="U474" s="101"/>
      <c r="V474" s="101"/>
      <c r="W474" s="100">
        <v>27933</v>
      </c>
      <c r="X474" s="101">
        <v>2518311.44</v>
      </c>
      <c r="Y474" s="101"/>
      <c r="Z474" s="101">
        <v>1076137.08</v>
      </c>
      <c r="AA474" s="101"/>
      <c r="AB474" s="101"/>
      <c r="AC474" s="101"/>
      <c r="AD474" s="101"/>
      <c r="AE474" s="100">
        <v>38024</v>
      </c>
      <c r="AF474" s="101">
        <v>3908063.2</v>
      </c>
      <c r="AG474" s="101"/>
      <c r="AH474" s="101">
        <v>1461018.19</v>
      </c>
      <c r="AI474" s="101"/>
      <c r="AJ474" s="101"/>
      <c r="AK474" s="101"/>
      <c r="AL474" s="101"/>
      <c r="AN474" s="198"/>
      <c r="AO474" s="351"/>
      <c r="AP474" s="214"/>
      <c r="AQ474" s="198"/>
      <c r="AR474" s="351"/>
      <c r="AS474" s="214"/>
      <c r="AT474" s="198"/>
      <c r="AU474" s="214"/>
      <c r="AV474" s="214"/>
      <c r="AW474" s="198"/>
      <c r="AX474" s="214"/>
      <c r="AY474" s="214"/>
    </row>
    <row r="475" spans="1:65" x14ac:dyDescent="0.25">
      <c r="A475" s="417">
        <v>72024</v>
      </c>
      <c r="B475" s="394" t="s">
        <v>119</v>
      </c>
      <c r="C475" s="394"/>
      <c r="D475" s="394"/>
      <c r="E475" s="390" t="s">
        <v>448</v>
      </c>
      <c r="F475" s="399" t="s">
        <v>44</v>
      </c>
      <c r="G475" s="402"/>
      <c r="H475" s="407"/>
      <c r="I475" s="407"/>
      <c r="J475" s="412"/>
      <c r="K475" s="412"/>
      <c r="L475" s="412"/>
      <c r="M475" s="412"/>
      <c r="N475" s="412"/>
      <c r="O475" s="402">
        <v>357</v>
      </c>
      <c r="P475" s="407">
        <v>2290678.7999999998</v>
      </c>
      <c r="Q475" s="407"/>
      <c r="R475" s="412">
        <v>29099.18</v>
      </c>
      <c r="S475" s="412"/>
      <c r="T475" s="412"/>
      <c r="U475" s="412"/>
      <c r="V475" s="412"/>
      <c r="W475" s="414">
        <v>755</v>
      </c>
      <c r="X475" s="412">
        <v>5297742.54</v>
      </c>
      <c r="Y475" s="407"/>
      <c r="Z475" s="412">
        <v>224981.93</v>
      </c>
      <c r="AA475" s="412"/>
      <c r="AB475" s="412"/>
      <c r="AC475" s="412"/>
      <c r="AD475" s="412"/>
      <c r="AE475" s="414">
        <v>892</v>
      </c>
      <c r="AF475" s="412">
        <v>7038711.1699999999</v>
      </c>
      <c r="AG475" s="407"/>
      <c r="AH475" s="412">
        <v>78245.58</v>
      </c>
      <c r="AI475" s="412"/>
      <c r="AJ475" s="412"/>
      <c r="AK475" s="412"/>
      <c r="AL475" s="412"/>
      <c r="AM475" s="219"/>
      <c r="AN475" s="219"/>
      <c r="AO475" s="352"/>
      <c r="AP475" s="219"/>
      <c r="AQ475" s="219"/>
      <c r="AR475" s="352"/>
      <c r="AS475" s="219"/>
      <c r="AT475" s="219"/>
      <c r="AU475" s="219"/>
      <c r="AV475" s="219"/>
      <c r="AW475" s="219"/>
      <c r="AX475" s="219"/>
      <c r="AY475" s="219"/>
      <c r="AZ475" s="219"/>
      <c r="BA475" s="219"/>
      <c r="BB475" s="219"/>
      <c r="BC475" s="219"/>
      <c r="BD475" s="219"/>
      <c r="BE475" s="219"/>
      <c r="BF475" s="219"/>
      <c r="BG475" s="219"/>
      <c r="BH475" s="219"/>
      <c r="BI475" s="219"/>
      <c r="BJ475" s="219"/>
      <c r="BK475" s="219"/>
      <c r="BL475" s="219"/>
      <c r="BM475" s="219"/>
    </row>
    <row r="476" spans="1:65" x14ac:dyDescent="0.25">
      <c r="A476" s="419">
        <v>72024</v>
      </c>
      <c r="B476" s="395" t="s">
        <v>119</v>
      </c>
      <c r="C476" s="395"/>
      <c r="D476" s="395"/>
      <c r="E476" s="392" t="s">
        <v>458</v>
      </c>
      <c r="F476" s="401" t="s">
        <v>44</v>
      </c>
      <c r="G476" s="404"/>
      <c r="H476" s="409"/>
      <c r="I476" s="409"/>
      <c r="J476" s="409"/>
      <c r="K476" s="409"/>
      <c r="L476" s="409"/>
      <c r="M476" s="409"/>
      <c r="N476" s="409"/>
      <c r="O476" s="404">
        <v>5821</v>
      </c>
      <c r="P476" s="409">
        <v>1586602.94</v>
      </c>
      <c r="Q476" s="409"/>
      <c r="R476" s="409"/>
      <c r="S476" s="409"/>
      <c r="T476" s="409"/>
      <c r="U476" s="409"/>
      <c r="V476" s="409"/>
      <c r="W476" s="404">
        <v>8386</v>
      </c>
      <c r="X476" s="409">
        <v>2994555.02</v>
      </c>
      <c r="Y476" s="409"/>
      <c r="Z476" s="409"/>
      <c r="AA476" s="409"/>
      <c r="AB476" s="409"/>
      <c r="AC476" s="409"/>
      <c r="AD476" s="409"/>
      <c r="AE476" s="404">
        <v>5685</v>
      </c>
      <c r="AF476" s="409">
        <v>3029086.69</v>
      </c>
      <c r="AG476" s="409"/>
      <c r="AH476" s="409"/>
      <c r="AI476" s="409"/>
      <c r="AJ476" s="409"/>
      <c r="AK476" s="409"/>
      <c r="AL476" s="409"/>
      <c r="AM476" s="276"/>
      <c r="AN476" s="276"/>
      <c r="AO476" s="353"/>
      <c r="AP476" s="276"/>
      <c r="AQ476" s="276"/>
      <c r="AR476" s="353"/>
      <c r="AS476" s="276"/>
      <c r="AT476" s="276"/>
      <c r="AU476" s="276"/>
      <c r="AV476" s="276"/>
      <c r="AW476" s="276"/>
      <c r="AX476" s="276"/>
      <c r="AY476" s="276"/>
      <c r="AZ476" s="276"/>
      <c r="BA476" s="276"/>
      <c r="BB476" s="276"/>
      <c r="BC476" s="276"/>
      <c r="BD476" s="276"/>
      <c r="BE476" s="276"/>
      <c r="BF476" s="276"/>
      <c r="BG476" s="276"/>
      <c r="BH476" s="276"/>
      <c r="BI476" s="276"/>
      <c r="BJ476" s="276"/>
      <c r="BK476" s="276"/>
      <c r="BL476" s="276"/>
      <c r="BM476" s="276"/>
    </row>
    <row r="477" spans="1:65" x14ac:dyDescent="0.25">
      <c r="A477" s="270">
        <v>73138</v>
      </c>
      <c r="B477" s="81" t="s">
        <v>120</v>
      </c>
      <c r="C477" s="81"/>
      <c r="D477" s="81"/>
      <c r="E477" s="77" t="s">
        <v>432</v>
      </c>
      <c r="F477" s="268" t="s">
        <v>44</v>
      </c>
      <c r="G477" s="100">
        <v>2129</v>
      </c>
      <c r="H477" s="101">
        <v>10658802.24</v>
      </c>
      <c r="I477" s="101"/>
      <c r="J477" s="101">
        <v>6183749.9900000002</v>
      </c>
      <c r="K477" s="101"/>
      <c r="L477" s="101"/>
      <c r="M477" s="101"/>
      <c r="N477" s="101"/>
      <c r="O477" s="100">
        <v>2181</v>
      </c>
      <c r="P477" s="101">
        <v>13894389.029999999</v>
      </c>
      <c r="Q477" s="101"/>
      <c r="R477" s="101">
        <v>7065888.4299999997</v>
      </c>
      <c r="S477" s="101"/>
      <c r="T477" s="101"/>
      <c r="U477" s="101"/>
      <c r="V477" s="101"/>
      <c r="W477" s="100">
        <v>2202</v>
      </c>
      <c r="X477" s="101">
        <v>10881684.1</v>
      </c>
      <c r="Y477" s="101"/>
      <c r="Z477" s="101">
        <v>6768561.8099999996</v>
      </c>
      <c r="AA477" s="101"/>
      <c r="AB477" s="101"/>
      <c r="AC477" s="101"/>
      <c r="AD477" s="101"/>
      <c r="AE477" s="100">
        <v>1729</v>
      </c>
      <c r="AF477" s="101">
        <v>8258511.6799999997</v>
      </c>
      <c r="AG477" s="101"/>
      <c r="AH477" s="101">
        <v>5140860.8099999996</v>
      </c>
      <c r="AI477" s="101"/>
      <c r="AJ477" s="101"/>
      <c r="AK477" s="101"/>
      <c r="AL477" s="101"/>
      <c r="AN477" s="198"/>
      <c r="AO477" s="351"/>
      <c r="AP477" s="214"/>
      <c r="AQ477" s="198"/>
      <c r="AR477" s="351"/>
      <c r="AS477" s="214"/>
      <c r="AT477" s="198"/>
      <c r="AU477" s="214"/>
      <c r="AV477" s="214"/>
      <c r="AW477" s="198"/>
      <c r="AX477" s="214"/>
      <c r="AY477" s="214"/>
    </row>
    <row r="478" spans="1:65" x14ac:dyDescent="0.25">
      <c r="A478" s="270">
        <v>73138</v>
      </c>
      <c r="B478" s="81" t="s">
        <v>120</v>
      </c>
      <c r="C478" s="81"/>
      <c r="D478" s="81"/>
      <c r="E478" s="77" t="s">
        <v>433</v>
      </c>
      <c r="F478" s="268" t="s">
        <v>44</v>
      </c>
      <c r="G478" s="100">
        <v>42345</v>
      </c>
      <c r="H478" s="101">
        <v>2057379.15</v>
      </c>
      <c r="I478" s="101"/>
      <c r="J478" s="101">
        <v>1330586.24</v>
      </c>
      <c r="K478" s="101"/>
      <c r="L478" s="101"/>
      <c r="M478" s="101"/>
      <c r="N478" s="101"/>
      <c r="O478" s="100">
        <v>43004</v>
      </c>
      <c r="P478" s="101">
        <v>2545971.2999999998</v>
      </c>
      <c r="Q478" s="101"/>
      <c r="R478" s="101">
        <v>1318754.6299999999</v>
      </c>
      <c r="S478" s="101"/>
      <c r="T478" s="101"/>
      <c r="U478" s="101"/>
      <c r="V478" s="101"/>
      <c r="W478" s="100">
        <v>47550</v>
      </c>
      <c r="X478" s="101">
        <v>2638591.94</v>
      </c>
      <c r="Y478" s="101"/>
      <c r="Z478" s="101">
        <v>1411595.89</v>
      </c>
      <c r="AA478" s="101"/>
      <c r="AB478" s="101"/>
      <c r="AC478" s="101"/>
      <c r="AD478" s="101"/>
      <c r="AE478" s="100">
        <v>52982</v>
      </c>
      <c r="AF478" s="101">
        <v>2900304.41</v>
      </c>
      <c r="AG478" s="101"/>
      <c r="AH478" s="101">
        <v>1536432.66</v>
      </c>
      <c r="AI478" s="101"/>
      <c r="AJ478" s="101"/>
      <c r="AK478" s="101"/>
      <c r="AL478" s="101"/>
      <c r="AN478" s="198"/>
      <c r="AO478" s="351"/>
      <c r="AP478" s="214"/>
      <c r="AQ478" s="198"/>
      <c r="AR478" s="351"/>
      <c r="AS478" s="214"/>
      <c r="AT478" s="198"/>
      <c r="AU478" s="214"/>
      <c r="AV478" s="214"/>
      <c r="AW478" s="198"/>
      <c r="AX478" s="214"/>
      <c r="AY478" s="214"/>
    </row>
    <row r="479" spans="1:65" x14ac:dyDescent="0.25">
      <c r="A479" s="417">
        <v>73138</v>
      </c>
      <c r="B479" s="394" t="s">
        <v>120</v>
      </c>
      <c r="C479" s="394"/>
      <c r="D479" s="394"/>
      <c r="E479" s="390" t="s">
        <v>448</v>
      </c>
      <c r="F479" s="399" t="s">
        <v>44</v>
      </c>
      <c r="G479" s="402"/>
      <c r="H479" s="407"/>
      <c r="I479" s="407"/>
      <c r="J479" s="412"/>
      <c r="K479" s="412"/>
      <c r="L479" s="412"/>
      <c r="M479" s="412"/>
      <c r="N479" s="412"/>
      <c r="O479" s="402">
        <v>286</v>
      </c>
      <c r="P479" s="407">
        <v>1555559.76</v>
      </c>
      <c r="Q479" s="407"/>
      <c r="R479" s="412">
        <v>47120.84</v>
      </c>
      <c r="S479" s="412"/>
      <c r="T479" s="412"/>
      <c r="U479" s="412"/>
      <c r="V479" s="412"/>
      <c r="W479" s="414">
        <v>607</v>
      </c>
      <c r="X479" s="412">
        <v>2875366.62</v>
      </c>
      <c r="Y479" s="407"/>
      <c r="Z479" s="412">
        <v>79879.09</v>
      </c>
      <c r="AA479" s="412"/>
      <c r="AB479" s="412"/>
      <c r="AC479" s="412"/>
      <c r="AD479" s="412"/>
      <c r="AE479" s="414">
        <v>648</v>
      </c>
      <c r="AF479" s="412">
        <v>2400037.42</v>
      </c>
      <c r="AG479" s="407"/>
      <c r="AH479" s="412">
        <v>90249.74</v>
      </c>
      <c r="AI479" s="412"/>
      <c r="AJ479" s="412"/>
      <c r="AK479" s="412"/>
      <c r="AL479" s="412"/>
      <c r="AM479" s="219"/>
      <c r="AN479" s="219"/>
      <c r="AO479" s="352"/>
      <c r="AP479" s="219"/>
      <c r="AQ479" s="219"/>
      <c r="AR479" s="352"/>
      <c r="AS479" s="219"/>
      <c r="AT479" s="219"/>
      <c r="AU479" s="219"/>
      <c r="AV479" s="219"/>
      <c r="AW479" s="219"/>
      <c r="AX479" s="219"/>
      <c r="AY479" s="219"/>
      <c r="AZ479" s="219"/>
      <c r="BA479" s="219"/>
      <c r="BB479" s="219"/>
      <c r="BC479" s="219"/>
      <c r="BD479" s="219"/>
      <c r="BE479" s="219"/>
      <c r="BF479" s="219"/>
      <c r="BG479" s="219"/>
      <c r="BH479" s="219"/>
      <c r="BI479" s="219"/>
      <c r="BJ479" s="219"/>
      <c r="BK479" s="219"/>
      <c r="BL479" s="219"/>
      <c r="BM479" s="219"/>
    </row>
    <row r="480" spans="1:65" x14ac:dyDescent="0.25">
      <c r="A480" s="419">
        <v>73138</v>
      </c>
      <c r="B480" s="395" t="s">
        <v>120</v>
      </c>
      <c r="C480" s="395"/>
      <c r="D480" s="395"/>
      <c r="E480" s="392" t="s">
        <v>458</v>
      </c>
      <c r="F480" s="401" t="s">
        <v>44</v>
      </c>
      <c r="G480" s="404"/>
      <c r="H480" s="409"/>
      <c r="I480" s="409"/>
      <c r="J480" s="409"/>
      <c r="K480" s="409"/>
      <c r="L480" s="409"/>
      <c r="M480" s="409"/>
      <c r="N480" s="409"/>
      <c r="O480" s="404">
        <v>1665</v>
      </c>
      <c r="P480" s="409">
        <v>667869.01</v>
      </c>
      <c r="Q480" s="409"/>
      <c r="R480" s="409">
        <v>187785.51</v>
      </c>
      <c r="S480" s="409"/>
      <c r="T480" s="409"/>
      <c r="U480" s="409"/>
      <c r="V480" s="409"/>
      <c r="W480" s="404">
        <v>3343</v>
      </c>
      <c r="X480" s="409">
        <v>1301972.1399999999</v>
      </c>
      <c r="Y480" s="409"/>
      <c r="Z480" s="409">
        <v>403015.29</v>
      </c>
      <c r="AA480" s="409"/>
      <c r="AB480" s="409"/>
      <c r="AC480" s="409"/>
      <c r="AD480" s="409"/>
      <c r="AE480" s="404">
        <v>3538</v>
      </c>
      <c r="AF480" s="409">
        <v>1335372.5</v>
      </c>
      <c r="AG480" s="409"/>
      <c r="AH480" s="409">
        <v>223126.83</v>
      </c>
      <c r="AI480" s="409"/>
      <c r="AJ480" s="409"/>
      <c r="AK480" s="409"/>
      <c r="AL480" s="409"/>
      <c r="AM480" s="276"/>
      <c r="AN480" s="276"/>
      <c r="AO480" s="353"/>
      <c r="AP480" s="276"/>
      <c r="AQ480" s="276"/>
      <c r="AR480" s="353"/>
      <c r="AS480" s="276"/>
      <c r="AT480" s="276"/>
      <c r="AU480" s="276"/>
      <c r="AV480" s="276"/>
      <c r="AW480" s="276"/>
      <c r="AX480" s="276"/>
      <c r="AY480" s="276"/>
      <c r="AZ480" s="276"/>
      <c r="BA480" s="276"/>
      <c r="BB480" s="276"/>
      <c r="BC480" s="276"/>
      <c r="BD480" s="276"/>
      <c r="BE480" s="276"/>
      <c r="BF480" s="276"/>
      <c r="BG480" s="276"/>
      <c r="BH480" s="276"/>
      <c r="BI480" s="276"/>
      <c r="BJ480" s="276"/>
      <c r="BK480" s="276"/>
      <c r="BL480" s="276"/>
      <c r="BM480" s="276"/>
    </row>
    <row r="481" spans="1:65" x14ac:dyDescent="0.25">
      <c r="A481" s="270">
        <v>76683</v>
      </c>
      <c r="B481" s="81" t="s">
        <v>121</v>
      </c>
      <c r="C481" s="81"/>
      <c r="D481" s="81"/>
      <c r="E481" s="77" t="s">
        <v>432</v>
      </c>
      <c r="F481" s="268" t="s">
        <v>44</v>
      </c>
      <c r="G481" s="100">
        <v>1344</v>
      </c>
      <c r="H481" s="101">
        <v>7395300.5499999998</v>
      </c>
      <c r="I481" s="101"/>
      <c r="J481" s="101">
        <v>4078479.99</v>
      </c>
      <c r="K481" s="101"/>
      <c r="L481" s="101"/>
      <c r="M481" s="101"/>
      <c r="N481" s="101"/>
      <c r="O481" s="100">
        <v>1400</v>
      </c>
      <c r="P481" s="101">
        <v>8584019.1099999994</v>
      </c>
      <c r="Q481" s="101"/>
      <c r="R481" s="101">
        <v>4380291.25</v>
      </c>
      <c r="S481" s="101"/>
      <c r="T481" s="101"/>
      <c r="U481" s="101"/>
      <c r="V481" s="101"/>
      <c r="W481" s="100">
        <v>1300</v>
      </c>
      <c r="X481" s="101">
        <v>8005657.8899999997</v>
      </c>
      <c r="Y481" s="101"/>
      <c r="Z481" s="101">
        <v>3910799.14</v>
      </c>
      <c r="AA481" s="101"/>
      <c r="AB481" s="101"/>
      <c r="AC481" s="101"/>
      <c r="AD481" s="101"/>
      <c r="AE481" s="100">
        <v>1241</v>
      </c>
      <c r="AF481" s="101">
        <v>8675879.4000000004</v>
      </c>
      <c r="AG481" s="101"/>
      <c r="AH481" s="101">
        <v>4377804.0599999996</v>
      </c>
      <c r="AI481" s="101"/>
      <c r="AJ481" s="101"/>
      <c r="AK481" s="101"/>
      <c r="AL481" s="101"/>
      <c r="AN481" s="198"/>
      <c r="AO481" s="351"/>
      <c r="AP481" s="214"/>
      <c r="AQ481" s="198"/>
      <c r="AR481" s="351"/>
      <c r="AS481" s="214"/>
      <c r="AT481" s="198"/>
      <c r="AU481" s="214"/>
      <c r="AV481" s="214"/>
      <c r="AW481" s="198"/>
      <c r="AX481" s="214"/>
      <c r="AY481" s="214"/>
    </row>
    <row r="482" spans="1:65" x14ac:dyDescent="0.25">
      <c r="A482" s="270">
        <v>76683</v>
      </c>
      <c r="B482" s="81" t="s">
        <v>121</v>
      </c>
      <c r="C482" s="81"/>
      <c r="D482" s="81"/>
      <c r="E482" s="77" t="s">
        <v>433</v>
      </c>
      <c r="F482" s="268" t="s">
        <v>44</v>
      </c>
      <c r="G482" s="100">
        <v>29608</v>
      </c>
      <c r="H482" s="101">
        <v>1751170.76</v>
      </c>
      <c r="I482" s="101"/>
      <c r="J482" s="101">
        <v>1070569.95</v>
      </c>
      <c r="K482" s="101"/>
      <c r="L482" s="101"/>
      <c r="M482" s="101"/>
      <c r="N482" s="101"/>
      <c r="O482" s="100">
        <v>33100</v>
      </c>
      <c r="P482" s="101">
        <v>2118527.31</v>
      </c>
      <c r="Q482" s="101"/>
      <c r="R482" s="101">
        <v>1177688.42</v>
      </c>
      <c r="S482" s="101"/>
      <c r="T482" s="101"/>
      <c r="U482" s="101"/>
      <c r="V482" s="101"/>
      <c r="W482" s="100">
        <v>35262</v>
      </c>
      <c r="X482" s="101">
        <v>2238577.4300000002</v>
      </c>
      <c r="Y482" s="101"/>
      <c r="Z482" s="101">
        <v>1407405.95</v>
      </c>
      <c r="AA482" s="101"/>
      <c r="AB482" s="101"/>
      <c r="AC482" s="101"/>
      <c r="AD482" s="101"/>
      <c r="AE482" s="100">
        <v>44332</v>
      </c>
      <c r="AF482" s="101">
        <v>3021324.91</v>
      </c>
      <c r="AG482" s="101"/>
      <c r="AH482" s="101">
        <v>1755580.75</v>
      </c>
      <c r="AI482" s="101"/>
      <c r="AJ482" s="101"/>
      <c r="AK482" s="101"/>
      <c r="AL482" s="101"/>
      <c r="AN482" s="198"/>
      <c r="AO482" s="351"/>
      <c r="AP482" s="214"/>
      <c r="AQ482" s="198"/>
      <c r="AR482" s="351"/>
      <c r="AS482" s="214"/>
      <c r="AT482" s="198"/>
      <c r="AU482" s="214"/>
      <c r="AV482" s="214"/>
      <c r="AW482" s="198"/>
      <c r="AX482" s="214"/>
      <c r="AY482" s="214"/>
    </row>
    <row r="483" spans="1:65" x14ac:dyDescent="0.25">
      <c r="A483" s="417">
        <v>76683</v>
      </c>
      <c r="B483" s="394" t="s">
        <v>121</v>
      </c>
      <c r="C483" s="394"/>
      <c r="D483" s="394"/>
      <c r="E483" s="390" t="s">
        <v>448</v>
      </c>
      <c r="F483" s="399" t="s">
        <v>44</v>
      </c>
      <c r="G483" s="402"/>
      <c r="H483" s="407"/>
      <c r="I483" s="407"/>
      <c r="J483" s="412"/>
      <c r="K483" s="412"/>
      <c r="L483" s="412"/>
      <c r="M483" s="412"/>
      <c r="N483" s="412"/>
      <c r="O483" s="402">
        <v>153</v>
      </c>
      <c r="P483" s="407">
        <v>1118551.57</v>
      </c>
      <c r="Q483" s="407"/>
      <c r="R483" s="412">
        <v>70778.55</v>
      </c>
      <c r="S483" s="412"/>
      <c r="T483" s="412"/>
      <c r="U483" s="412"/>
      <c r="V483" s="412"/>
      <c r="W483" s="414">
        <v>415</v>
      </c>
      <c r="X483" s="412">
        <v>3445008.3</v>
      </c>
      <c r="Y483" s="407"/>
      <c r="Z483" s="412">
        <v>204767.44</v>
      </c>
      <c r="AA483" s="412"/>
      <c r="AB483" s="412"/>
      <c r="AC483" s="412"/>
      <c r="AD483" s="412"/>
      <c r="AE483" s="414">
        <v>395</v>
      </c>
      <c r="AF483" s="412">
        <v>3226262.75</v>
      </c>
      <c r="AG483" s="407"/>
      <c r="AH483" s="412">
        <v>106724.87</v>
      </c>
      <c r="AI483" s="412"/>
      <c r="AJ483" s="412"/>
      <c r="AK483" s="412"/>
      <c r="AL483" s="412"/>
      <c r="AM483" s="219"/>
      <c r="AN483" s="219"/>
      <c r="AO483" s="352"/>
      <c r="AP483" s="219"/>
      <c r="AQ483" s="219"/>
      <c r="AR483" s="352"/>
      <c r="AS483" s="219"/>
      <c r="AT483" s="219"/>
      <c r="AU483" s="219"/>
      <c r="AV483" s="219"/>
      <c r="AW483" s="219"/>
      <c r="AX483" s="219"/>
      <c r="AY483" s="219"/>
      <c r="AZ483" s="219"/>
      <c r="BA483" s="219"/>
      <c r="BB483" s="219"/>
      <c r="BC483" s="219"/>
      <c r="BD483" s="219"/>
      <c r="BE483" s="219"/>
      <c r="BF483" s="219"/>
      <c r="BG483" s="219"/>
      <c r="BH483" s="219"/>
      <c r="BI483" s="219"/>
      <c r="BJ483" s="219"/>
      <c r="BK483" s="219"/>
      <c r="BL483" s="219"/>
      <c r="BM483" s="219"/>
    </row>
    <row r="484" spans="1:65" x14ac:dyDescent="0.25">
      <c r="A484" s="419">
        <v>76683</v>
      </c>
      <c r="B484" s="395" t="s">
        <v>121</v>
      </c>
      <c r="C484" s="395"/>
      <c r="D484" s="395"/>
      <c r="E484" s="392" t="s">
        <v>458</v>
      </c>
      <c r="F484" s="401" t="s">
        <v>44</v>
      </c>
      <c r="G484" s="404"/>
      <c r="H484" s="409"/>
      <c r="I484" s="409"/>
      <c r="J484" s="409"/>
      <c r="K484" s="409"/>
      <c r="L484" s="409"/>
      <c r="M484" s="409"/>
      <c r="N484" s="409"/>
      <c r="O484" s="404">
        <v>2412</v>
      </c>
      <c r="P484" s="409">
        <v>892483.4</v>
      </c>
      <c r="Q484" s="409"/>
      <c r="R484" s="409"/>
      <c r="S484" s="409"/>
      <c r="T484" s="409"/>
      <c r="U484" s="409"/>
      <c r="V484" s="409"/>
      <c r="W484" s="404">
        <v>4610</v>
      </c>
      <c r="X484" s="409">
        <v>1478753.61</v>
      </c>
      <c r="Y484" s="409"/>
      <c r="Z484" s="409"/>
      <c r="AA484" s="409"/>
      <c r="AB484" s="409"/>
      <c r="AC484" s="409"/>
      <c r="AD484" s="409"/>
      <c r="AE484" s="404">
        <v>4600</v>
      </c>
      <c r="AF484" s="409">
        <v>1720143.06</v>
      </c>
      <c r="AG484" s="409"/>
      <c r="AH484" s="409"/>
      <c r="AI484" s="409"/>
      <c r="AJ484" s="409"/>
      <c r="AK484" s="409"/>
      <c r="AL484" s="409"/>
      <c r="AM484" s="276"/>
      <c r="AN484" s="276"/>
      <c r="AO484" s="353"/>
      <c r="AP484" s="276"/>
      <c r="AQ484" s="276"/>
      <c r="AR484" s="353"/>
      <c r="AS484" s="276"/>
      <c r="AT484" s="276"/>
      <c r="AU484" s="276"/>
      <c r="AV484" s="276"/>
      <c r="AW484" s="276"/>
      <c r="AX484" s="276"/>
      <c r="AY484" s="276"/>
      <c r="AZ484" s="276"/>
      <c r="BA484" s="276"/>
      <c r="BB484" s="276"/>
      <c r="BC484" s="276"/>
      <c r="BD484" s="276"/>
      <c r="BE484" s="276"/>
      <c r="BF484" s="276"/>
      <c r="BG484" s="276"/>
      <c r="BH484" s="276"/>
      <c r="BI484" s="276"/>
      <c r="BJ484" s="276"/>
      <c r="BK484" s="276"/>
      <c r="BL484" s="276"/>
      <c r="BM484" s="276"/>
    </row>
    <row r="485" spans="1:65" x14ac:dyDescent="0.25">
      <c r="A485" s="270">
        <v>72010</v>
      </c>
      <c r="B485" s="81" t="s">
        <v>122</v>
      </c>
      <c r="C485" s="81"/>
      <c r="D485" s="81"/>
      <c r="E485" s="77" t="s">
        <v>432</v>
      </c>
      <c r="F485" s="268" t="s">
        <v>44</v>
      </c>
      <c r="G485" s="100">
        <v>1039</v>
      </c>
      <c r="H485" s="101">
        <v>4292219.78</v>
      </c>
      <c r="I485" s="101"/>
      <c r="J485" s="101">
        <v>2553695.37</v>
      </c>
      <c r="K485" s="101"/>
      <c r="L485" s="101"/>
      <c r="M485" s="101"/>
      <c r="N485" s="101"/>
      <c r="O485" s="100">
        <v>945</v>
      </c>
      <c r="P485" s="101">
        <v>4408439.9800000004</v>
      </c>
      <c r="Q485" s="101"/>
      <c r="R485" s="101">
        <v>2341722.64</v>
      </c>
      <c r="S485" s="101"/>
      <c r="T485" s="101"/>
      <c r="U485" s="101"/>
      <c r="V485" s="101"/>
      <c r="W485" s="100">
        <v>1093</v>
      </c>
      <c r="X485" s="101">
        <v>5258582.32</v>
      </c>
      <c r="Y485" s="101"/>
      <c r="Z485" s="101">
        <v>2325338.9</v>
      </c>
      <c r="AA485" s="101"/>
      <c r="AB485" s="101"/>
      <c r="AC485" s="101"/>
      <c r="AD485" s="101"/>
      <c r="AE485" s="100">
        <v>752</v>
      </c>
      <c r="AF485" s="101">
        <v>4456764.0999999996</v>
      </c>
      <c r="AG485" s="101"/>
      <c r="AH485" s="101">
        <v>1732546.33</v>
      </c>
      <c r="AI485" s="101"/>
      <c r="AJ485" s="101"/>
      <c r="AK485" s="101"/>
      <c r="AL485" s="101"/>
      <c r="AN485" s="198"/>
      <c r="AO485" s="351"/>
      <c r="AP485" s="214"/>
      <c r="AQ485" s="198"/>
      <c r="AR485" s="351"/>
      <c r="AS485" s="214"/>
      <c r="AT485" s="198"/>
      <c r="AU485" s="214"/>
      <c r="AV485" s="214"/>
      <c r="AW485" s="198"/>
      <c r="AX485" s="214"/>
      <c r="AY485" s="214"/>
    </row>
    <row r="486" spans="1:65" x14ac:dyDescent="0.25">
      <c r="A486" s="270">
        <v>72010</v>
      </c>
      <c r="B486" s="81" t="s">
        <v>122</v>
      </c>
      <c r="C486" s="81"/>
      <c r="D486" s="81"/>
      <c r="E486" s="77" t="s">
        <v>433</v>
      </c>
      <c r="F486" s="268" t="s">
        <v>44</v>
      </c>
      <c r="G486" s="100">
        <v>117653</v>
      </c>
      <c r="H486" s="101">
        <v>6255571.2400000002</v>
      </c>
      <c r="I486" s="101"/>
      <c r="J486" s="101">
        <v>4741636.1100000003</v>
      </c>
      <c r="K486" s="101"/>
      <c r="L486" s="101"/>
      <c r="M486" s="101"/>
      <c r="N486" s="101"/>
      <c r="O486" s="100">
        <v>51251</v>
      </c>
      <c r="P486" s="101">
        <v>3535151.47</v>
      </c>
      <c r="Q486" s="101"/>
      <c r="R486" s="101">
        <v>1381101.55</v>
      </c>
      <c r="S486" s="101"/>
      <c r="T486" s="101"/>
      <c r="U486" s="101"/>
      <c r="V486" s="101"/>
      <c r="W486" s="100">
        <v>51949</v>
      </c>
      <c r="X486" s="101">
        <v>3465601.28</v>
      </c>
      <c r="Y486" s="101"/>
      <c r="Z486" s="101">
        <v>1253469.67</v>
      </c>
      <c r="AA486" s="101"/>
      <c r="AB486" s="101"/>
      <c r="AC486" s="101"/>
      <c r="AD486" s="101"/>
      <c r="AE486" s="100">
        <v>50301</v>
      </c>
      <c r="AF486" s="101">
        <v>3480451.22</v>
      </c>
      <c r="AG486" s="101"/>
      <c r="AH486" s="101">
        <v>1313638.8</v>
      </c>
      <c r="AI486" s="101"/>
      <c r="AJ486" s="101"/>
      <c r="AK486" s="101"/>
      <c r="AL486" s="101"/>
      <c r="AN486" s="198"/>
      <c r="AO486" s="351"/>
      <c r="AP486" s="214"/>
      <c r="AQ486" s="198"/>
      <c r="AR486" s="351"/>
      <c r="AS486" s="214"/>
      <c r="AT486" s="198"/>
      <c r="AU486" s="214"/>
      <c r="AV486" s="214"/>
      <c r="AW486" s="198"/>
      <c r="AX486" s="214"/>
      <c r="AY486" s="214"/>
    </row>
    <row r="487" spans="1:65" x14ac:dyDescent="0.25">
      <c r="A487" s="270">
        <v>76708</v>
      </c>
      <c r="B487" s="81" t="s">
        <v>123</v>
      </c>
      <c r="C487" s="81"/>
      <c r="D487" s="81"/>
      <c r="E487" s="77" t="s">
        <v>432</v>
      </c>
      <c r="F487" s="268" t="s">
        <v>44</v>
      </c>
      <c r="G487" s="100">
        <v>1692</v>
      </c>
      <c r="H487" s="101">
        <v>5033265.75</v>
      </c>
      <c r="I487" s="101"/>
      <c r="J487" s="101">
        <v>3392267.77</v>
      </c>
      <c r="K487" s="101"/>
      <c r="L487" s="101"/>
      <c r="M487" s="101"/>
      <c r="N487" s="101"/>
      <c r="O487" s="100">
        <v>1545</v>
      </c>
      <c r="P487" s="101">
        <v>5638545.8700000001</v>
      </c>
      <c r="Q487" s="101"/>
      <c r="R487" s="101">
        <v>3472985.79</v>
      </c>
      <c r="S487" s="101"/>
      <c r="T487" s="101"/>
      <c r="U487" s="101"/>
      <c r="V487" s="101"/>
      <c r="W487" s="100">
        <v>1578</v>
      </c>
      <c r="X487" s="101">
        <v>6343413.96</v>
      </c>
      <c r="Y487" s="101"/>
      <c r="Z487" s="101">
        <v>3108370.29</v>
      </c>
      <c r="AA487" s="101"/>
      <c r="AB487" s="101"/>
      <c r="AC487" s="101"/>
      <c r="AD487" s="101"/>
      <c r="AE487" s="100">
        <v>1387</v>
      </c>
      <c r="AF487" s="101">
        <v>6733182.3099999996</v>
      </c>
      <c r="AG487" s="101"/>
      <c r="AH487" s="101">
        <v>2656629.0499999998</v>
      </c>
      <c r="AI487" s="101"/>
      <c r="AJ487" s="101"/>
      <c r="AK487" s="101"/>
      <c r="AL487" s="101"/>
      <c r="AN487" s="198"/>
      <c r="AO487" s="351"/>
      <c r="AP487" s="214"/>
      <c r="AQ487" s="198"/>
      <c r="AR487" s="351"/>
      <c r="AS487" s="214"/>
      <c r="AT487" s="198"/>
      <c r="AU487" s="214"/>
      <c r="AV487" s="214"/>
      <c r="AW487" s="198"/>
      <c r="AX487" s="214"/>
      <c r="AY487" s="214"/>
    </row>
    <row r="488" spans="1:65" x14ac:dyDescent="0.25">
      <c r="A488" s="270">
        <v>76708</v>
      </c>
      <c r="B488" s="81" t="s">
        <v>123</v>
      </c>
      <c r="C488" s="81"/>
      <c r="D488" s="81"/>
      <c r="E488" s="77" t="s">
        <v>433</v>
      </c>
      <c r="F488" s="268" t="s">
        <v>44</v>
      </c>
      <c r="G488" s="100">
        <v>58364</v>
      </c>
      <c r="H488" s="101">
        <v>2535536.17</v>
      </c>
      <c r="I488" s="101"/>
      <c r="J488" s="101">
        <v>1645927.44</v>
      </c>
      <c r="K488" s="101"/>
      <c r="L488" s="101"/>
      <c r="M488" s="101"/>
      <c r="N488" s="101"/>
      <c r="O488" s="100">
        <v>58166</v>
      </c>
      <c r="P488" s="101">
        <v>2709040.64</v>
      </c>
      <c r="Q488" s="101"/>
      <c r="R488" s="101">
        <v>1533983.39</v>
      </c>
      <c r="S488" s="101"/>
      <c r="T488" s="101"/>
      <c r="U488" s="101"/>
      <c r="V488" s="101"/>
      <c r="W488" s="100">
        <v>57100</v>
      </c>
      <c r="X488" s="101">
        <v>2766645.26</v>
      </c>
      <c r="Y488" s="101"/>
      <c r="Z488" s="101">
        <v>1395372.5</v>
      </c>
      <c r="AA488" s="101"/>
      <c r="AB488" s="101"/>
      <c r="AC488" s="101"/>
      <c r="AD488" s="101"/>
      <c r="AE488" s="100">
        <v>69811</v>
      </c>
      <c r="AF488" s="101">
        <v>3697627.39</v>
      </c>
      <c r="AG488" s="101"/>
      <c r="AH488" s="101">
        <v>1668346.06</v>
      </c>
      <c r="AI488" s="101"/>
      <c r="AJ488" s="101"/>
      <c r="AK488" s="101"/>
      <c r="AL488" s="101"/>
      <c r="AN488" s="198"/>
      <c r="AO488" s="351"/>
      <c r="AP488" s="214"/>
      <c r="AQ488" s="198"/>
      <c r="AR488" s="351"/>
      <c r="AS488" s="214"/>
      <c r="AT488" s="198"/>
      <c r="AU488" s="214"/>
      <c r="AV488" s="214"/>
      <c r="AW488" s="198"/>
      <c r="AX488" s="214"/>
      <c r="AY488" s="214"/>
    </row>
    <row r="489" spans="1:65" x14ac:dyDescent="0.25">
      <c r="A489" s="417">
        <v>76708</v>
      </c>
      <c r="B489" s="394" t="s">
        <v>123</v>
      </c>
      <c r="C489" s="394"/>
      <c r="D489" s="394"/>
      <c r="E489" s="390" t="s">
        <v>448</v>
      </c>
      <c r="F489" s="399" t="s">
        <v>44</v>
      </c>
      <c r="G489" s="402"/>
      <c r="H489" s="407"/>
      <c r="I489" s="407"/>
      <c r="J489" s="412"/>
      <c r="K489" s="412"/>
      <c r="L489" s="412"/>
      <c r="M489" s="412"/>
      <c r="N489" s="412"/>
      <c r="O489" s="402">
        <v>79</v>
      </c>
      <c r="P489" s="407">
        <v>293708.7</v>
      </c>
      <c r="Q489" s="407"/>
      <c r="R489" s="412">
        <v>26018.18</v>
      </c>
      <c r="S489" s="412"/>
      <c r="T489" s="412"/>
      <c r="U489" s="412"/>
      <c r="V489" s="412"/>
      <c r="W489" s="414">
        <v>153</v>
      </c>
      <c r="X489" s="412">
        <v>766211.35</v>
      </c>
      <c r="Y489" s="407"/>
      <c r="Z489" s="412">
        <v>85371.17</v>
      </c>
      <c r="AA489" s="412"/>
      <c r="AB489" s="412"/>
      <c r="AC489" s="412"/>
      <c r="AD489" s="412"/>
      <c r="AE489" s="414">
        <v>80</v>
      </c>
      <c r="AF489" s="412">
        <v>464639.45</v>
      </c>
      <c r="AG489" s="407"/>
      <c r="AH489" s="412">
        <v>44550</v>
      </c>
      <c r="AI489" s="412"/>
      <c r="AJ489" s="412"/>
      <c r="AK489" s="412"/>
      <c r="AL489" s="412"/>
      <c r="AM489" s="219"/>
      <c r="AN489" s="219"/>
      <c r="AO489" s="352"/>
      <c r="AP489" s="219"/>
      <c r="AQ489" s="219"/>
      <c r="AR489" s="352"/>
      <c r="AS489" s="219"/>
      <c r="AT489" s="219"/>
      <c r="AU489" s="219"/>
      <c r="AV489" s="219"/>
      <c r="AW489" s="219"/>
      <c r="AX489" s="219"/>
      <c r="AY489" s="219"/>
      <c r="AZ489" s="219"/>
      <c r="BA489" s="219"/>
      <c r="BB489" s="219"/>
      <c r="BC489" s="219"/>
      <c r="BD489" s="219"/>
      <c r="BE489" s="219"/>
      <c r="BF489" s="219"/>
      <c r="BG489" s="219"/>
      <c r="BH489" s="219"/>
      <c r="BI489" s="219"/>
      <c r="BJ489" s="219"/>
      <c r="BK489" s="219"/>
      <c r="BL489" s="219"/>
      <c r="BM489" s="219"/>
    </row>
    <row r="490" spans="1:65" x14ac:dyDescent="0.25">
      <c r="A490" s="270">
        <v>72026</v>
      </c>
      <c r="B490" s="81" t="s">
        <v>124</v>
      </c>
      <c r="C490" s="81"/>
      <c r="D490" s="81"/>
      <c r="E490" s="77" t="s">
        <v>432</v>
      </c>
      <c r="F490" s="268" t="s">
        <v>44</v>
      </c>
      <c r="G490" s="100">
        <v>4159</v>
      </c>
      <c r="H490" s="101">
        <v>28110628.609999999</v>
      </c>
      <c r="I490" s="101"/>
      <c r="J490" s="101">
        <v>15305866.220000001</v>
      </c>
      <c r="K490" s="101"/>
      <c r="L490" s="101"/>
      <c r="M490" s="101"/>
      <c r="N490" s="101"/>
      <c r="O490" s="100">
        <v>4034</v>
      </c>
      <c r="P490" s="101">
        <v>29131550.75</v>
      </c>
      <c r="Q490" s="101"/>
      <c r="R490" s="101">
        <v>14380177.710000001</v>
      </c>
      <c r="S490" s="101"/>
      <c r="T490" s="101"/>
      <c r="U490" s="101"/>
      <c r="V490" s="101"/>
      <c r="W490" s="100">
        <v>3344</v>
      </c>
      <c r="X490" s="101">
        <v>25641502</v>
      </c>
      <c r="Y490" s="101"/>
      <c r="Z490" s="101">
        <v>11399595.84</v>
      </c>
      <c r="AA490" s="101"/>
      <c r="AB490" s="101"/>
      <c r="AC490" s="101"/>
      <c r="AD490" s="101"/>
      <c r="AE490" s="100">
        <v>2636</v>
      </c>
      <c r="AF490" s="101">
        <v>23015186.920000002</v>
      </c>
      <c r="AG490" s="101"/>
      <c r="AH490" s="101">
        <v>10419093.380000001</v>
      </c>
      <c r="AI490" s="101"/>
      <c r="AJ490" s="101"/>
      <c r="AK490" s="101"/>
      <c r="AL490" s="101"/>
      <c r="AN490" s="198"/>
      <c r="AO490" s="351"/>
      <c r="AP490" s="214"/>
      <c r="AQ490" s="198"/>
      <c r="AR490" s="351"/>
      <c r="AS490" s="214"/>
      <c r="AT490" s="198"/>
      <c r="AU490" s="214"/>
      <c r="AV490" s="214"/>
      <c r="AW490" s="198"/>
      <c r="AX490" s="214"/>
      <c r="AY490" s="214"/>
    </row>
    <row r="491" spans="1:65" x14ac:dyDescent="0.25">
      <c r="A491" s="270">
        <v>72026</v>
      </c>
      <c r="B491" s="81" t="s">
        <v>124</v>
      </c>
      <c r="C491" s="81"/>
      <c r="D491" s="81"/>
      <c r="E491" s="77" t="s">
        <v>433</v>
      </c>
      <c r="F491" s="268" t="s">
        <v>44</v>
      </c>
      <c r="G491" s="100">
        <v>163852</v>
      </c>
      <c r="H491" s="101">
        <v>6062837.2400000002</v>
      </c>
      <c r="I491" s="101"/>
      <c r="J491" s="101">
        <v>5619159.7400000002</v>
      </c>
      <c r="K491" s="101"/>
      <c r="L491" s="101"/>
      <c r="M491" s="101"/>
      <c r="N491" s="101"/>
      <c r="O491" s="100">
        <v>167361</v>
      </c>
      <c r="P491" s="101">
        <v>6752319.1500000004</v>
      </c>
      <c r="Q491" s="101"/>
      <c r="R491" s="101">
        <v>5487850.6200000001</v>
      </c>
      <c r="S491" s="101"/>
      <c r="T491" s="101"/>
      <c r="U491" s="101"/>
      <c r="V491" s="101"/>
      <c r="W491" s="100">
        <v>185971</v>
      </c>
      <c r="X491" s="101">
        <v>7405541.8499999996</v>
      </c>
      <c r="Y491" s="101"/>
      <c r="Z491" s="101">
        <v>5750269.9199999999</v>
      </c>
      <c r="AA491" s="101"/>
      <c r="AB491" s="101"/>
      <c r="AC491" s="101"/>
      <c r="AD491" s="101"/>
      <c r="AE491" s="100">
        <v>200103</v>
      </c>
      <c r="AF491" s="101">
        <v>8963819.8900000006</v>
      </c>
      <c r="AG491" s="101"/>
      <c r="AH491" s="101">
        <v>6229190.9699999997</v>
      </c>
      <c r="AI491" s="101"/>
      <c r="AJ491" s="101"/>
      <c r="AK491" s="101"/>
      <c r="AL491" s="101"/>
      <c r="AN491" s="198"/>
      <c r="AO491" s="351"/>
      <c r="AP491" s="214"/>
      <c r="AQ491" s="198"/>
      <c r="AR491" s="351"/>
      <c r="AS491" s="214"/>
      <c r="AT491" s="198"/>
      <c r="AU491" s="214"/>
      <c r="AV491" s="214"/>
      <c r="AW491" s="198"/>
      <c r="AX491" s="214"/>
      <c r="AY491" s="214"/>
    </row>
    <row r="492" spans="1:65" x14ac:dyDescent="0.25">
      <c r="A492" s="417">
        <v>72026</v>
      </c>
      <c r="B492" s="394" t="s">
        <v>124</v>
      </c>
      <c r="C492" s="394"/>
      <c r="D492" s="394"/>
      <c r="E492" s="390" t="s">
        <v>448</v>
      </c>
      <c r="F492" s="399" t="s">
        <v>44</v>
      </c>
      <c r="G492" s="402"/>
      <c r="H492" s="407"/>
      <c r="I492" s="407"/>
      <c r="J492" s="412"/>
      <c r="K492" s="412"/>
      <c r="L492" s="412"/>
      <c r="M492" s="412"/>
      <c r="N492" s="412"/>
      <c r="O492" s="402">
        <v>284</v>
      </c>
      <c r="P492" s="407">
        <v>2167535.46</v>
      </c>
      <c r="Q492" s="407"/>
      <c r="R492" s="412">
        <v>51235.65</v>
      </c>
      <c r="S492" s="412"/>
      <c r="T492" s="412"/>
      <c r="U492" s="412"/>
      <c r="V492" s="412"/>
      <c r="W492" s="414">
        <v>591</v>
      </c>
      <c r="X492" s="412">
        <v>4977950.45</v>
      </c>
      <c r="Y492" s="407"/>
      <c r="Z492" s="412">
        <v>96415.96</v>
      </c>
      <c r="AA492" s="412"/>
      <c r="AB492" s="412"/>
      <c r="AC492" s="412"/>
      <c r="AD492" s="412"/>
      <c r="AE492" s="414">
        <v>551</v>
      </c>
      <c r="AF492" s="412">
        <v>4892994.74</v>
      </c>
      <c r="AG492" s="407"/>
      <c r="AH492" s="412">
        <v>3332.8</v>
      </c>
      <c r="AI492" s="412"/>
      <c r="AJ492" s="412"/>
      <c r="AK492" s="412"/>
      <c r="AL492" s="412"/>
      <c r="AM492" s="219"/>
      <c r="AN492" s="219"/>
      <c r="AO492" s="352"/>
      <c r="AP492" s="219"/>
      <c r="AQ492" s="219"/>
      <c r="AR492" s="352"/>
      <c r="AS492" s="219"/>
      <c r="AT492" s="219"/>
      <c r="AU492" s="219"/>
      <c r="AV492" s="219"/>
      <c r="AW492" s="219"/>
      <c r="AX492" s="219"/>
      <c r="AY492" s="219"/>
      <c r="AZ492" s="219"/>
      <c r="BA492" s="219"/>
      <c r="BB492" s="219"/>
      <c r="BC492" s="219"/>
      <c r="BD492" s="219"/>
      <c r="BE492" s="219"/>
      <c r="BF492" s="219"/>
      <c r="BG492" s="219"/>
      <c r="BH492" s="219"/>
      <c r="BI492" s="219"/>
      <c r="BJ492" s="219"/>
      <c r="BK492" s="219"/>
      <c r="BL492" s="219"/>
      <c r="BM492" s="219"/>
    </row>
    <row r="493" spans="1:65" x14ac:dyDescent="0.25">
      <c r="A493" s="270">
        <v>76562</v>
      </c>
      <c r="B493" s="81" t="s">
        <v>125</v>
      </c>
      <c r="C493" s="81"/>
      <c r="D493" s="81"/>
      <c r="E493" s="77" t="s">
        <v>432</v>
      </c>
      <c r="F493" s="268" t="s">
        <v>44</v>
      </c>
      <c r="G493" s="100">
        <v>1431</v>
      </c>
      <c r="H493" s="101">
        <v>5691837.1799999997</v>
      </c>
      <c r="I493" s="101"/>
      <c r="J493" s="101">
        <v>3420497.73</v>
      </c>
      <c r="K493" s="101"/>
      <c r="L493" s="101"/>
      <c r="M493" s="101"/>
      <c r="N493" s="101"/>
      <c r="O493" s="100">
        <v>1369</v>
      </c>
      <c r="P493" s="101">
        <v>6852507.8899999997</v>
      </c>
      <c r="Q493" s="101"/>
      <c r="R493" s="101">
        <v>3982670.2</v>
      </c>
      <c r="S493" s="101"/>
      <c r="T493" s="101"/>
      <c r="U493" s="101"/>
      <c r="V493" s="101"/>
      <c r="W493" s="100">
        <v>1194</v>
      </c>
      <c r="X493" s="101">
        <v>5578435.9100000001</v>
      </c>
      <c r="Y493" s="101"/>
      <c r="Z493" s="101">
        <v>2898214.34</v>
      </c>
      <c r="AA493" s="101"/>
      <c r="AB493" s="101"/>
      <c r="AC493" s="101"/>
      <c r="AD493" s="101"/>
      <c r="AE493" s="100">
        <v>1067</v>
      </c>
      <c r="AF493" s="101">
        <v>4774442.59</v>
      </c>
      <c r="AG493" s="101"/>
      <c r="AH493" s="101">
        <v>2631028.84</v>
      </c>
      <c r="AI493" s="101"/>
      <c r="AJ493" s="101"/>
      <c r="AK493" s="101"/>
      <c r="AL493" s="101"/>
      <c r="AN493" s="198"/>
      <c r="AO493" s="351"/>
      <c r="AP493" s="214"/>
      <c r="AQ493" s="198"/>
      <c r="AR493" s="351"/>
      <c r="AS493" s="214"/>
      <c r="AT493" s="198"/>
      <c r="AU493" s="214"/>
      <c r="AV493" s="214"/>
      <c r="AW493" s="198"/>
      <c r="AX493" s="214"/>
      <c r="AY493" s="214"/>
    </row>
    <row r="494" spans="1:65" x14ac:dyDescent="0.25">
      <c r="A494" s="270">
        <v>76562</v>
      </c>
      <c r="B494" s="81" t="s">
        <v>125</v>
      </c>
      <c r="C494" s="81"/>
      <c r="D494" s="81"/>
      <c r="E494" s="77" t="s">
        <v>433</v>
      </c>
      <c r="F494" s="268" t="s">
        <v>44</v>
      </c>
      <c r="G494" s="100">
        <v>50059</v>
      </c>
      <c r="H494" s="101">
        <v>1747312.93</v>
      </c>
      <c r="I494" s="101"/>
      <c r="J494" s="101">
        <v>1543230.57</v>
      </c>
      <c r="K494" s="101"/>
      <c r="L494" s="101"/>
      <c r="M494" s="101"/>
      <c r="N494" s="101"/>
      <c r="O494" s="100">
        <v>58533</v>
      </c>
      <c r="P494" s="101">
        <v>2042582.76</v>
      </c>
      <c r="Q494" s="101"/>
      <c r="R494" s="101">
        <v>1546500.12</v>
      </c>
      <c r="S494" s="101"/>
      <c r="T494" s="101"/>
      <c r="U494" s="101"/>
      <c r="V494" s="101"/>
      <c r="W494" s="100">
        <v>55005</v>
      </c>
      <c r="X494" s="101">
        <v>1978570.63</v>
      </c>
      <c r="Y494" s="101"/>
      <c r="Z494" s="101">
        <v>1338150.8899999999</v>
      </c>
      <c r="AA494" s="101"/>
      <c r="AB494" s="101"/>
      <c r="AC494" s="101"/>
      <c r="AD494" s="101"/>
      <c r="AE494" s="100">
        <v>61798</v>
      </c>
      <c r="AF494" s="101">
        <v>2441213.02</v>
      </c>
      <c r="AG494" s="101"/>
      <c r="AH494" s="101">
        <v>1737803.23</v>
      </c>
      <c r="AI494" s="101"/>
      <c r="AJ494" s="101"/>
      <c r="AK494" s="101"/>
      <c r="AL494" s="101"/>
      <c r="AN494" s="198"/>
      <c r="AO494" s="351"/>
      <c r="AP494" s="214"/>
      <c r="AQ494" s="198"/>
      <c r="AR494" s="351"/>
      <c r="AS494" s="214"/>
      <c r="AT494" s="198"/>
      <c r="AU494" s="214"/>
      <c r="AV494" s="214"/>
      <c r="AW494" s="198"/>
      <c r="AX494" s="214"/>
      <c r="AY494" s="214"/>
    </row>
    <row r="495" spans="1:65" x14ac:dyDescent="0.25">
      <c r="A495" s="417">
        <v>76562</v>
      </c>
      <c r="B495" s="394" t="s">
        <v>125</v>
      </c>
      <c r="C495" s="394"/>
      <c r="D495" s="394"/>
      <c r="E495" s="390" t="s">
        <v>448</v>
      </c>
      <c r="F495" s="399" t="s">
        <v>44</v>
      </c>
      <c r="G495" s="402"/>
      <c r="H495" s="407"/>
      <c r="I495" s="407"/>
      <c r="J495" s="412"/>
      <c r="K495" s="412"/>
      <c r="L495" s="412"/>
      <c r="M495" s="412"/>
      <c r="N495" s="412"/>
      <c r="O495" s="402">
        <v>106</v>
      </c>
      <c r="P495" s="407">
        <v>568683.52000000002</v>
      </c>
      <c r="Q495" s="407"/>
      <c r="R495" s="412">
        <v>63865.38</v>
      </c>
      <c r="S495" s="412"/>
      <c r="T495" s="412"/>
      <c r="U495" s="412"/>
      <c r="V495" s="412"/>
      <c r="W495" s="414">
        <v>190</v>
      </c>
      <c r="X495" s="412">
        <v>1098542.33</v>
      </c>
      <c r="Y495" s="407"/>
      <c r="Z495" s="412">
        <v>30365.17</v>
      </c>
      <c r="AA495" s="412"/>
      <c r="AB495" s="412"/>
      <c r="AC495" s="412"/>
      <c r="AD495" s="412"/>
      <c r="AE495" s="414">
        <v>191</v>
      </c>
      <c r="AF495" s="412">
        <v>1047293.32</v>
      </c>
      <c r="AG495" s="407"/>
      <c r="AH495" s="412">
        <v>109013.7</v>
      </c>
      <c r="AI495" s="412"/>
      <c r="AJ495" s="412"/>
      <c r="AK495" s="412"/>
      <c r="AL495" s="412"/>
      <c r="AM495" s="219"/>
      <c r="AN495" s="219"/>
      <c r="AO495" s="352"/>
      <c r="AP495" s="219"/>
      <c r="AQ495" s="219"/>
      <c r="AR495" s="352"/>
      <c r="AS495" s="219"/>
      <c r="AT495" s="219"/>
      <c r="AU495" s="219"/>
      <c r="AV495" s="219"/>
      <c r="AW495" s="219"/>
      <c r="AX495" s="219"/>
      <c r="AY495" s="219"/>
      <c r="AZ495" s="219"/>
      <c r="BA495" s="219"/>
      <c r="BB495" s="219"/>
      <c r="BC495" s="219"/>
      <c r="BD495" s="219"/>
      <c r="BE495" s="219"/>
      <c r="BF495" s="219"/>
      <c r="BG495" s="219"/>
      <c r="BH495" s="219"/>
      <c r="BI495" s="219"/>
      <c r="BJ495" s="219"/>
      <c r="BK495" s="219"/>
      <c r="BL495" s="219"/>
      <c r="BM495" s="219"/>
    </row>
    <row r="496" spans="1:65" x14ac:dyDescent="0.25">
      <c r="A496" s="419">
        <v>76562</v>
      </c>
      <c r="B496" s="395" t="s">
        <v>125</v>
      </c>
      <c r="C496" s="395"/>
      <c r="D496" s="395"/>
      <c r="E496" s="392" t="s">
        <v>458</v>
      </c>
      <c r="F496" s="401" t="s">
        <v>44</v>
      </c>
      <c r="G496" s="404"/>
      <c r="H496" s="409"/>
      <c r="I496" s="409"/>
      <c r="J496" s="409"/>
      <c r="K496" s="409"/>
      <c r="L496" s="409"/>
      <c r="M496" s="409"/>
      <c r="N496" s="409"/>
      <c r="O496" s="404">
        <v>3025</v>
      </c>
      <c r="P496" s="409">
        <v>463441.17</v>
      </c>
      <c r="Q496" s="409"/>
      <c r="R496" s="409">
        <v>174137.44</v>
      </c>
      <c r="S496" s="409"/>
      <c r="T496" s="409"/>
      <c r="U496" s="409"/>
      <c r="V496" s="409"/>
      <c r="W496" s="404">
        <v>5888</v>
      </c>
      <c r="X496" s="409">
        <v>938959.84</v>
      </c>
      <c r="Y496" s="409"/>
      <c r="Z496" s="409">
        <v>333915.90000000002</v>
      </c>
      <c r="AA496" s="409"/>
      <c r="AB496" s="409"/>
      <c r="AC496" s="409"/>
      <c r="AD496" s="409"/>
      <c r="AE496" s="404">
        <v>5453</v>
      </c>
      <c r="AF496" s="409">
        <v>995407.34</v>
      </c>
      <c r="AG496" s="409"/>
      <c r="AH496" s="409">
        <v>278161.71999999997</v>
      </c>
      <c r="AI496" s="409"/>
      <c r="AJ496" s="409"/>
      <c r="AK496" s="409"/>
      <c r="AL496" s="409"/>
      <c r="AM496" s="276"/>
      <c r="AN496" s="276"/>
      <c r="AO496" s="353"/>
      <c r="AP496" s="276"/>
      <c r="AQ496" s="276"/>
      <c r="AR496" s="353"/>
      <c r="AS496" s="276"/>
      <c r="AT496" s="276"/>
      <c r="AU496" s="276"/>
      <c r="AV496" s="276"/>
      <c r="AW496" s="276"/>
      <c r="AX496" s="276"/>
      <c r="AY496" s="276"/>
      <c r="AZ496" s="276"/>
      <c r="BA496" s="276"/>
      <c r="BB496" s="276"/>
      <c r="BC496" s="276"/>
      <c r="BD496" s="276"/>
      <c r="BE496" s="276"/>
      <c r="BF496" s="276"/>
      <c r="BG496" s="276"/>
      <c r="BH496" s="276"/>
      <c r="BI496" s="276"/>
      <c r="BJ496" s="276"/>
      <c r="BK496" s="276"/>
      <c r="BL496" s="276"/>
      <c r="BM496" s="276"/>
    </row>
    <row r="497" spans="1:65" x14ac:dyDescent="0.25">
      <c r="A497" s="270">
        <v>74461</v>
      </c>
      <c r="B497" s="81" t="s">
        <v>65</v>
      </c>
      <c r="C497" s="81"/>
      <c r="D497" s="81"/>
      <c r="E497" s="77" t="s">
        <v>432</v>
      </c>
      <c r="F497" s="268" t="s">
        <v>44</v>
      </c>
      <c r="G497" s="100">
        <v>867</v>
      </c>
      <c r="H497" s="101">
        <v>5258821.6900000004</v>
      </c>
      <c r="I497" s="101"/>
      <c r="J497" s="101">
        <v>2328486.59</v>
      </c>
      <c r="K497" s="101"/>
      <c r="L497" s="101"/>
      <c r="M497" s="101"/>
      <c r="N497" s="101"/>
      <c r="O497" s="100">
        <v>717</v>
      </c>
      <c r="P497" s="101">
        <v>5752153.9100000001</v>
      </c>
      <c r="Q497" s="101"/>
      <c r="R497" s="101">
        <v>2285381.02</v>
      </c>
      <c r="S497" s="101"/>
      <c r="T497" s="101"/>
      <c r="U497" s="101"/>
      <c r="V497" s="101"/>
      <c r="W497" s="100">
        <v>483</v>
      </c>
      <c r="X497" s="101">
        <v>4936017.62</v>
      </c>
      <c r="Y497" s="101"/>
      <c r="Z497" s="101">
        <v>1717502.52</v>
      </c>
      <c r="AA497" s="101"/>
      <c r="AB497" s="101"/>
      <c r="AC497" s="101"/>
      <c r="AD497" s="101"/>
      <c r="AE497" s="100">
        <v>517</v>
      </c>
      <c r="AF497" s="101">
        <v>5838462.4900000002</v>
      </c>
      <c r="AG497" s="101"/>
      <c r="AH497" s="101">
        <v>1873979.21</v>
      </c>
      <c r="AI497" s="101"/>
      <c r="AJ497" s="101"/>
      <c r="AK497" s="101"/>
      <c r="AL497" s="101"/>
      <c r="AN497" s="198"/>
      <c r="AO497" s="351"/>
      <c r="AP497" s="214"/>
      <c r="AQ497" s="198"/>
      <c r="AR497" s="351"/>
      <c r="AS497" s="214"/>
      <c r="AT497" s="198"/>
      <c r="AU497" s="214"/>
      <c r="AV497" s="214"/>
      <c r="AW497" s="198"/>
      <c r="AX497" s="214"/>
      <c r="AY497" s="214"/>
    </row>
    <row r="498" spans="1:65" x14ac:dyDescent="0.25">
      <c r="A498" s="270">
        <v>74461</v>
      </c>
      <c r="B498" s="81" t="s">
        <v>65</v>
      </c>
      <c r="C498" s="81"/>
      <c r="D498" s="81"/>
      <c r="E498" s="77" t="s">
        <v>433</v>
      </c>
      <c r="F498" s="268" t="s">
        <v>44</v>
      </c>
      <c r="G498" s="100">
        <v>31699</v>
      </c>
      <c r="H498" s="101">
        <v>2167938.0099999998</v>
      </c>
      <c r="I498" s="101"/>
      <c r="J498" s="101">
        <v>1387869.96</v>
      </c>
      <c r="K498" s="101"/>
      <c r="L498" s="101"/>
      <c r="M498" s="101"/>
      <c r="N498" s="101"/>
      <c r="O498" s="100">
        <v>36334</v>
      </c>
      <c r="P498" s="101">
        <v>2822449.51</v>
      </c>
      <c r="Q498" s="101"/>
      <c r="R498" s="101">
        <v>1733083.95</v>
      </c>
      <c r="S498" s="101"/>
      <c r="T498" s="101"/>
      <c r="U498" s="101"/>
      <c r="V498" s="101"/>
      <c r="W498" s="100">
        <v>36034</v>
      </c>
      <c r="X498" s="101">
        <v>2365375.56</v>
      </c>
      <c r="Y498" s="101"/>
      <c r="Z498" s="101">
        <v>1290912.7</v>
      </c>
      <c r="AA498" s="101"/>
      <c r="AB498" s="101"/>
      <c r="AC498" s="101"/>
      <c r="AD498" s="101"/>
      <c r="AE498" s="100">
        <v>40133</v>
      </c>
      <c r="AF498" s="101">
        <v>2602078.27</v>
      </c>
      <c r="AG498" s="101"/>
      <c r="AH498" s="101">
        <v>1262110.79</v>
      </c>
      <c r="AI498" s="101"/>
      <c r="AJ498" s="101"/>
      <c r="AK498" s="101"/>
      <c r="AL498" s="101"/>
      <c r="AN498" s="198"/>
      <c r="AO498" s="351"/>
      <c r="AP498" s="214"/>
      <c r="AQ498" s="198"/>
      <c r="AR498" s="351"/>
      <c r="AS498" s="214"/>
      <c r="AT498" s="198"/>
      <c r="AU498" s="214"/>
      <c r="AV498" s="214"/>
      <c r="AW498" s="198"/>
      <c r="AX498" s="214"/>
      <c r="AY498" s="214"/>
    </row>
    <row r="499" spans="1:65" x14ac:dyDescent="0.25">
      <c r="A499" s="417">
        <v>74461</v>
      </c>
      <c r="B499" s="394" t="s">
        <v>65</v>
      </c>
      <c r="C499" s="394"/>
      <c r="D499" s="394"/>
      <c r="E499" s="390" t="s">
        <v>448</v>
      </c>
      <c r="F499" s="399" t="s">
        <v>44</v>
      </c>
      <c r="G499" s="402"/>
      <c r="H499" s="407"/>
      <c r="I499" s="407"/>
      <c r="J499" s="412"/>
      <c r="K499" s="412"/>
      <c r="L499" s="412"/>
      <c r="M499" s="412"/>
      <c r="N499" s="412"/>
      <c r="O499" s="402">
        <v>110</v>
      </c>
      <c r="P499" s="407">
        <v>897540.62</v>
      </c>
      <c r="Q499" s="407"/>
      <c r="R499" s="412">
        <v>22858</v>
      </c>
      <c r="S499" s="412"/>
      <c r="T499" s="412"/>
      <c r="U499" s="412"/>
      <c r="V499" s="412"/>
      <c r="W499" s="414">
        <v>254</v>
      </c>
      <c r="X499" s="412">
        <v>2043880.93</v>
      </c>
      <c r="Y499" s="407"/>
      <c r="Z499" s="412">
        <v>55686</v>
      </c>
      <c r="AA499" s="412"/>
      <c r="AB499" s="412"/>
      <c r="AC499" s="412"/>
      <c r="AD499" s="412"/>
      <c r="AE499" s="414">
        <v>247</v>
      </c>
      <c r="AF499" s="412">
        <v>2275962.19</v>
      </c>
      <c r="AG499" s="407"/>
      <c r="AH499" s="412">
        <v>36459</v>
      </c>
      <c r="AI499" s="412"/>
      <c r="AJ499" s="412"/>
      <c r="AK499" s="412"/>
      <c r="AL499" s="412"/>
      <c r="AM499" s="219"/>
      <c r="AN499" s="219"/>
      <c r="AO499" s="352"/>
      <c r="AP499" s="219"/>
      <c r="AQ499" s="219"/>
      <c r="AR499" s="352"/>
      <c r="AS499" s="219"/>
      <c r="AT499" s="219"/>
      <c r="AU499" s="219"/>
      <c r="AV499" s="219"/>
      <c r="AW499" s="219"/>
      <c r="AX499" s="219"/>
      <c r="AY499" s="219"/>
      <c r="AZ499" s="219"/>
      <c r="BA499" s="219"/>
      <c r="BB499" s="219"/>
      <c r="BC499" s="219"/>
      <c r="BD499" s="219"/>
      <c r="BE499" s="219"/>
      <c r="BF499" s="219"/>
      <c r="BG499" s="219"/>
      <c r="BH499" s="219"/>
      <c r="BI499" s="219"/>
      <c r="BJ499" s="219"/>
      <c r="BK499" s="219"/>
      <c r="BL499" s="219"/>
      <c r="BM499" s="219"/>
    </row>
    <row r="500" spans="1:65" x14ac:dyDescent="0.25">
      <c r="A500" s="419">
        <v>74461</v>
      </c>
      <c r="B500" s="395" t="s">
        <v>65</v>
      </c>
      <c r="C500" s="395"/>
      <c r="D500" s="395"/>
      <c r="E500" s="392" t="s">
        <v>458</v>
      </c>
      <c r="F500" s="401" t="s">
        <v>44</v>
      </c>
      <c r="G500" s="404"/>
      <c r="H500" s="409"/>
      <c r="I500" s="409"/>
      <c r="J500" s="409"/>
      <c r="K500" s="409"/>
      <c r="L500" s="409"/>
      <c r="M500" s="409"/>
      <c r="N500" s="409"/>
      <c r="O500" s="404">
        <v>2847</v>
      </c>
      <c r="P500" s="409">
        <v>1171821.5900000001</v>
      </c>
      <c r="Q500" s="409"/>
      <c r="R500" s="409">
        <v>1075335</v>
      </c>
      <c r="S500" s="409"/>
      <c r="T500" s="409"/>
      <c r="U500" s="409"/>
      <c r="V500" s="409"/>
      <c r="W500" s="404">
        <v>5131</v>
      </c>
      <c r="X500" s="409">
        <v>1958411.97</v>
      </c>
      <c r="Y500" s="409"/>
      <c r="Z500" s="409">
        <v>546670</v>
      </c>
      <c r="AA500" s="409"/>
      <c r="AB500" s="409"/>
      <c r="AC500" s="409"/>
      <c r="AD500" s="409"/>
      <c r="AE500" s="404">
        <v>4742</v>
      </c>
      <c r="AF500" s="409">
        <v>1993839.32</v>
      </c>
      <c r="AG500" s="409"/>
      <c r="AH500" s="409">
        <v>119626</v>
      </c>
      <c r="AI500" s="409"/>
      <c r="AJ500" s="409"/>
      <c r="AK500" s="409"/>
      <c r="AL500" s="409"/>
      <c r="AM500" s="276"/>
      <c r="AN500" s="276"/>
      <c r="AO500" s="353"/>
      <c r="AP500" s="276"/>
      <c r="AQ500" s="276"/>
      <c r="AR500" s="353"/>
      <c r="AS500" s="276"/>
      <c r="AT500" s="276"/>
      <c r="AU500" s="276"/>
      <c r="AV500" s="276"/>
      <c r="AW500" s="276"/>
      <c r="AX500" s="276"/>
      <c r="AY500" s="276"/>
      <c r="AZ500" s="276"/>
      <c r="BA500" s="276"/>
      <c r="BB500" s="276"/>
      <c r="BC500" s="276"/>
      <c r="BD500" s="276"/>
      <c r="BE500" s="276"/>
      <c r="BF500" s="276"/>
      <c r="BG500" s="276"/>
      <c r="BH500" s="276"/>
      <c r="BI500" s="276"/>
      <c r="BJ500" s="276"/>
      <c r="BK500" s="276"/>
      <c r="BL500" s="276"/>
      <c r="BM500" s="276"/>
    </row>
    <row r="501" spans="1:65" x14ac:dyDescent="0.25">
      <c r="A501" s="270">
        <v>70079</v>
      </c>
      <c r="B501" s="81" t="s">
        <v>126</v>
      </c>
      <c r="C501" s="81"/>
      <c r="D501" s="81"/>
      <c r="E501" s="77" t="s">
        <v>432</v>
      </c>
      <c r="F501" s="268" t="s">
        <v>44</v>
      </c>
      <c r="G501" s="100">
        <v>1852</v>
      </c>
      <c r="H501" s="101">
        <v>8843609.2300000004</v>
      </c>
      <c r="I501" s="101"/>
      <c r="J501" s="101">
        <v>4104340.28</v>
      </c>
      <c r="K501" s="101"/>
      <c r="L501" s="101"/>
      <c r="M501" s="101"/>
      <c r="N501" s="101"/>
      <c r="O501" s="100">
        <v>1956</v>
      </c>
      <c r="P501" s="101">
        <v>9691738.2799999993</v>
      </c>
      <c r="Q501" s="101"/>
      <c r="R501" s="101">
        <v>4400854.95</v>
      </c>
      <c r="S501" s="101"/>
      <c r="T501" s="101"/>
      <c r="U501" s="101"/>
      <c r="V501" s="101"/>
      <c r="W501" s="100">
        <v>1787</v>
      </c>
      <c r="X501" s="101">
        <v>8483069.4499999993</v>
      </c>
      <c r="Y501" s="101"/>
      <c r="Z501" s="101">
        <v>3629921.43</v>
      </c>
      <c r="AA501" s="101"/>
      <c r="AB501" s="101"/>
      <c r="AC501" s="101"/>
      <c r="AD501" s="101"/>
      <c r="AE501" s="100">
        <v>1844</v>
      </c>
      <c r="AF501" s="101">
        <v>10826160.619999999</v>
      </c>
      <c r="AG501" s="101"/>
      <c r="AH501" s="101">
        <v>4682331.26</v>
      </c>
      <c r="AI501" s="101"/>
      <c r="AJ501" s="101"/>
      <c r="AK501" s="101"/>
      <c r="AL501" s="101"/>
      <c r="AN501" s="198"/>
      <c r="AO501" s="351"/>
      <c r="AP501" s="214"/>
      <c r="AQ501" s="198"/>
      <c r="AR501" s="351"/>
      <c r="AS501" s="214"/>
      <c r="AT501" s="198"/>
      <c r="AU501" s="214"/>
      <c r="AV501" s="214"/>
      <c r="AW501" s="198"/>
      <c r="AX501" s="214"/>
      <c r="AY501" s="214"/>
    </row>
    <row r="502" spans="1:65" x14ac:dyDescent="0.25">
      <c r="A502" s="270">
        <v>70079</v>
      </c>
      <c r="B502" s="81" t="s">
        <v>126</v>
      </c>
      <c r="C502" s="81"/>
      <c r="D502" s="81"/>
      <c r="E502" s="77" t="s">
        <v>433</v>
      </c>
      <c r="F502" s="268" t="s">
        <v>44</v>
      </c>
      <c r="G502" s="100">
        <v>77040</v>
      </c>
      <c r="H502" s="101">
        <v>5381198.9400000004</v>
      </c>
      <c r="I502" s="101"/>
      <c r="J502" s="101">
        <v>2940491.51</v>
      </c>
      <c r="K502" s="101"/>
      <c r="L502" s="101"/>
      <c r="M502" s="101"/>
      <c r="N502" s="101"/>
      <c r="O502" s="100">
        <v>107752</v>
      </c>
      <c r="P502" s="101">
        <v>6471646.0899999999</v>
      </c>
      <c r="Q502" s="101"/>
      <c r="R502" s="101">
        <v>3459670.84</v>
      </c>
      <c r="S502" s="101"/>
      <c r="T502" s="101"/>
      <c r="U502" s="101"/>
      <c r="V502" s="101"/>
      <c r="W502" s="100">
        <v>131090</v>
      </c>
      <c r="X502" s="101">
        <v>7439055.7000000002</v>
      </c>
      <c r="Y502" s="101"/>
      <c r="Z502" s="101">
        <v>3316730.81</v>
      </c>
      <c r="AA502" s="101"/>
      <c r="AB502" s="101"/>
      <c r="AC502" s="101"/>
      <c r="AD502" s="101"/>
      <c r="AE502" s="100">
        <v>175350</v>
      </c>
      <c r="AF502" s="101">
        <v>10394316.41</v>
      </c>
      <c r="AG502" s="101"/>
      <c r="AH502" s="101">
        <v>4633301.22</v>
      </c>
      <c r="AI502" s="101"/>
      <c r="AJ502" s="101"/>
      <c r="AK502" s="101"/>
      <c r="AL502" s="101"/>
      <c r="AN502" s="198"/>
      <c r="AO502" s="351"/>
      <c r="AP502" s="214"/>
      <c r="AQ502" s="198"/>
      <c r="AR502" s="351"/>
      <c r="AS502" s="214"/>
      <c r="AT502" s="198"/>
      <c r="AU502" s="214"/>
      <c r="AV502" s="214"/>
      <c r="AW502" s="198"/>
      <c r="AX502" s="214"/>
      <c r="AY502" s="214"/>
    </row>
    <row r="503" spans="1:65" x14ac:dyDescent="0.25">
      <c r="A503" s="417">
        <v>70079</v>
      </c>
      <c r="B503" s="394" t="s">
        <v>126</v>
      </c>
      <c r="C503" s="394"/>
      <c r="D503" s="394"/>
      <c r="E503" s="390" t="s">
        <v>448</v>
      </c>
      <c r="F503" s="399" t="s">
        <v>44</v>
      </c>
      <c r="G503" s="402"/>
      <c r="H503" s="407"/>
      <c r="I503" s="407"/>
      <c r="J503" s="412"/>
      <c r="K503" s="412"/>
      <c r="L503" s="412"/>
      <c r="M503" s="412"/>
      <c r="N503" s="412"/>
      <c r="O503" s="402">
        <v>182</v>
      </c>
      <c r="P503" s="407">
        <v>1254164.48</v>
      </c>
      <c r="Q503" s="407"/>
      <c r="R503" s="412">
        <v>7266</v>
      </c>
      <c r="S503" s="412"/>
      <c r="T503" s="412"/>
      <c r="U503" s="412"/>
      <c r="V503" s="412"/>
      <c r="W503" s="414">
        <v>387</v>
      </c>
      <c r="X503" s="412">
        <v>2681438.5699999998</v>
      </c>
      <c r="Y503" s="407"/>
      <c r="Z503" s="412">
        <v>51552</v>
      </c>
      <c r="AA503" s="412"/>
      <c r="AB503" s="412"/>
      <c r="AC503" s="412"/>
      <c r="AD503" s="412"/>
      <c r="AE503" s="414">
        <v>395</v>
      </c>
      <c r="AF503" s="412">
        <v>2933826.81</v>
      </c>
      <c r="AG503" s="407"/>
      <c r="AH503" s="412">
        <v>82473</v>
      </c>
      <c r="AI503" s="412"/>
      <c r="AJ503" s="412"/>
      <c r="AK503" s="412"/>
      <c r="AL503" s="412"/>
      <c r="AM503" s="219"/>
      <c r="AN503" s="219"/>
      <c r="AO503" s="352"/>
      <c r="AP503" s="219"/>
      <c r="AQ503" s="219"/>
      <c r="AR503" s="352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19"/>
    </row>
    <row r="504" spans="1:65" x14ac:dyDescent="0.25">
      <c r="A504" s="419">
        <v>70079</v>
      </c>
      <c r="B504" s="395" t="s">
        <v>126</v>
      </c>
      <c r="C504" s="395"/>
      <c r="D504" s="395"/>
      <c r="E504" s="392" t="s">
        <v>458</v>
      </c>
      <c r="F504" s="401" t="s">
        <v>44</v>
      </c>
      <c r="G504" s="404">
        <v>7529</v>
      </c>
      <c r="H504" s="409">
        <v>2754073.86</v>
      </c>
      <c r="I504" s="409"/>
      <c r="J504" s="409">
        <v>180077</v>
      </c>
      <c r="K504" s="409"/>
      <c r="L504" s="409"/>
      <c r="M504" s="409"/>
      <c r="N504" s="409"/>
      <c r="O504" s="404">
        <v>7529</v>
      </c>
      <c r="P504" s="409">
        <v>2754073.86</v>
      </c>
      <c r="Q504" s="409"/>
      <c r="R504" s="409">
        <v>180077</v>
      </c>
      <c r="S504" s="409"/>
      <c r="T504" s="409"/>
      <c r="U504" s="409"/>
      <c r="V504" s="409"/>
      <c r="W504" s="404">
        <v>15550</v>
      </c>
      <c r="X504" s="409">
        <v>5465377.1500000004</v>
      </c>
      <c r="Y504" s="409"/>
      <c r="Z504" s="409">
        <v>400220</v>
      </c>
      <c r="AA504" s="409"/>
      <c r="AB504" s="409"/>
      <c r="AC504" s="409"/>
      <c r="AD504" s="409"/>
      <c r="AE504" s="404">
        <v>16915</v>
      </c>
      <c r="AF504" s="409">
        <v>5981091.0999999996</v>
      </c>
      <c r="AG504" s="409"/>
      <c r="AH504" s="409">
        <v>439900</v>
      </c>
      <c r="AI504" s="409"/>
      <c r="AJ504" s="409"/>
      <c r="AK504" s="409"/>
      <c r="AL504" s="409"/>
      <c r="AM504" s="276"/>
      <c r="AN504" s="276"/>
      <c r="AO504" s="353"/>
      <c r="AP504" s="276"/>
      <c r="AQ504" s="276"/>
      <c r="AR504" s="353"/>
      <c r="AS504" s="276"/>
      <c r="AT504" s="276"/>
      <c r="AU504" s="276"/>
      <c r="AV504" s="276"/>
      <c r="AW504" s="276"/>
      <c r="AX504" s="276"/>
      <c r="AY504" s="276"/>
      <c r="AZ504" s="276"/>
      <c r="BA504" s="276"/>
      <c r="BB504" s="276"/>
      <c r="BC504" s="276"/>
      <c r="BD504" s="276"/>
      <c r="BE504" s="276"/>
      <c r="BF504" s="276"/>
      <c r="BG504" s="276"/>
      <c r="BH504" s="276"/>
      <c r="BI504" s="276"/>
      <c r="BJ504" s="276"/>
      <c r="BK504" s="276"/>
      <c r="BL504" s="276"/>
      <c r="BM504" s="276"/>
    </row>
    <row r="505" spans="1:65" x14ac:dyDescent="0.25">
      <c r="A505" s="270">
        <v>72015</v>
      </c>
      <c r="B505" s="81" t="s">
        <v>127</v>
      </c>
      <c r="C505" s="81"/>
      <c r="D505" s="81"/>
      <c r="E505" s="77" t="s">
        <v>432</v>
      </c>
      <c r="F505" s="268" t="s">
        <v>44</v>
      </c>
      <c r="G505" s="100">
        <v>2238</v>
      </c>
      <c r="H505" s="101">
        <v>10813329.65</v>
      </c>
      <c r="I505" s="101"/>
      <c r="J505" s="101">
        <v>5502534.25</v>
      </c>
      <c r="K505" s="101"/>
      <c r="L505" s="101"/>
      <c r="M505" s="101"/>
      <c r="N505" s="101"/>
      <c r="O505" s="100">
        <v>2438</v>
      </c>
      <c r="P505" s="101">
        <v>11919078.609999999</v>
      </c>
      <c r="Q505" s="101"/>
      <c r="R505" s="101">
        <v>5701425.8799999999</v>
      </c>
      <c r="S505" s="101"/>
      <c r="T505" s="101"/>
      <c r="U505" s="101"/>
      <c r="V505" s="101"/>
      <c r="W505" s="100">
        <v>2176</v>
      </c>
      <c r="X505" s="101">
        <v>10211351.359999999</v>
      </c>
      <c r="Y505" s="101"/>
      <c r="Z505" s="101">
        <v>4316928.58</v>
      </c>
      <c r="AA505" s="101"/>
      <c r="AB505" s="101"/>
      <c r="AC505" s="101"/>
      <c r="AD505" s="101"/>
      <c r="AE505" s="100">
        <v>1645</v>
      </c>
      <c r="AF505" s="101">
        <v>7784143.5599999996</v>
      </c>
      <c r="AG505" s="101"/>
      <c r="AH505" s="101">
        <v>3358241.49</v>
      </c>
      <c r="AI505" s="101"/>
      <c r="AJ505" s="101"/>
      <c r="AK505" s="101"/>
      <c r="AL505" s="101"/>
      <c r="AN505" s="198"/>
      <c r="AO505" s="351"/>
      <c r="AP505" s="214"/>
      <c r="AQ505" s="198"/>
      <c r="AR505" s="351"/>
      <c r="AS505" s="214"/>
      <c r="AT505" s="198"/>
      <c r="AU505" s="214"/>
      <c r="AV505" s="214"/>
      <c r="AW505" s="198"/>
      <c r="AX505" s="214"/>
      <c r="AY505" s="214"/>
    </row>
    <row r="506" spans="1:65" x14ac:dyDescent="0.25">
      <c r="A506" s="270">
        <v>72015</v>
      </c>
      <c r="B506" s="81" t="s">
        <v>127</v>
      </c>
      <c r="C506" s="81"/>
      <c r="D506" s="81"/>
      <c r="E506" s="77" t="s">
        <v>433</v>
      </c>
      <c r="F506" s="268" t="s">
        <v>44</v>
      </c>
      <c r="G506" s="100">
        <v>132167</v>
      </c>
      <c r="H506" s="101">
        <v>8530920.3900000006</v>
      </c>
      <c r="I506" s="101"/>
      <c r="J506" s="101">
        <v>4357013.09</v>
      </c>
      <c r="K506" s="101"/>
      <c r="L506" s="101"/>
      <c r="M506" s="101"/>
      <c r="N506" s="101"/>
      <c r="O506" s="100">
        <v>136679</v>
      </c>
      <c r="P506" s="101">
        <v>9002843.2200000007</v>
      </c>
      <c r="Q506" s="101"/>
      <c r="R506" s="101">
        <v>3898582.17</v>
      </c>
      <c r="S506" s="101"/>
      <c r="T506" s="101"/>
      <c r="U506" s="101"/>
      <c r="V506" s="101"/>
      <c r="W506" s="100">
        <v>144873</v>
      </c>
      <c r="X506" s="101">
        <v>9607950.4100000001</v>
      </c>
      <c r="Y506" s="101"/>
      <c r="Z506" s="101">
        <v>3697853.68</v>
      </c>
      <c r="AA506" s="101"/>
      <c r="AB506" s="101"/>
      <c r="AC506" s="101"/>
      <c r="AD506" s="101"/>
      <c r="AE506" s="100">
        <v>151629</v>
      </c>
      <c r="AF506" s="101">
        <v>9936323.7599999998</v>
      </c>
      <c r="AG506" s="101"/>
      <c r="AH506" s="101">
        <v>3926001.57</v>
      </c>
      <c r="AI506" s="101"/>
      <c r="AJ506" s="101"/>
      <c r="AK506" s="101"/>
      <c r="AL506" s="101"/>
      <c r="AN506" s="198"/>
      <c r="AO506" s="351"/>
      <c r="AP506" s="214"/>
      <c r="AQ506" s="198"/>
      <c r="AR506" s="351"/>
      <c r="AS506" s="214"/>
      <c r="AT506" s="198"/>
      <c r="AU506" s="214"/>
      <c r="AV506" s="214"/>
      <c r="AW506" s="198"/>
      <c r="AX506" s="214"/>
      <c r="AY506" s="214"/>
    </row>
    <row r="507" spans="1:65" x14ac:dyDescent="0.25">
      <c r="A507" s="417">
        <v>72015</v>
      </c>
      <c r="B507" s="394" t="s">
        <v>127</v>
      </c>
      <c r="C507" s="394"/>
      <c r="D507" s="394"/>
      <c r="E507" s="390" t="s">
        <v>448</v>
      </c>
      <c r="F507" s="399" t="s">
        <v>44</v>
      </c>
      <c r="G507" s="402"/>
      <c r="H507" s="407"/>
      <c r="I507" s="407"/>
      <c r="J507" s="412"/>
      <c r="K507" s="412"/>
      <c r="L507" s="412"/>
      <c r="M507" s="412"/>
      <c r="N507" s="412"/>
      <c r="O507" s="402">
        <v>148</v>
      </c>
      <c r="P507" s="407">
        <v>932947.88</v>
      </c>
      <c r="Q507" s="407"/>
      <c r="R507" s="412">
        <v>123831.29</v>
      </c>
      <c r="S507" s="412"/>
      <c r="T507" s="412"/>
      <c r="U507" s="412"/>
      <c r="V507" s="412"/>
      <c r="W507" s="414">
        <v>282</v>
      </c>
      <c r="X507" s="412">
        <v>1909602.1</v>
      </c>
      <c r="Y507" s="407"/>
      <c r="Z507" s="412">
        <v>125530.6</v>
      </c>
      <c r="AA507" s="412"/>
      <c r="AB507" s="412"/>
      <c r="AC507" s="412"/>
      <c r="AD507" s="412"/>
      <c r="AE507" s="414">
        <v>208</v>
      </c>
      <c r="AF507" s="412">
        <v>1215670.74</v>
      </c>
      <c r="AG507" s="407"/>
      <c r="AH507" s="412">
        <v>36031.86</v>
      </c>
      <c r="AI507" s="412"/>
      <c r="AJ507" s="412"/>
      <c r="AK507" s="412"/>
      <c r="AL507" s="412"/>
      <c r="AM507" s="219"/>
      <c r="AN507" s="219"/>
      <c r="AO507" s="352"/>
      <c r="AP507" s="219"/>
      <c r="AQ507" s="219"/>
      <c r="AR507" s="352"/>
      <c r="AS507" s="219"/>
      <c r="AT507" s="219"/>
      <c r="AU507" s="219"/>
      <c r="AV507" s="219"/>
      <c r="AW507" s="219"/>
      <c r="AX507" s="219"/>
      <c r="AY507" s="219"/>
      <c r="AZ507" s="219"/>
      <c r="BA507" s="219"/>
      <c r="BB507" s="219"/>
      <c r="BC507" s="219"/>
      <c r="BD507" s="219"/>
      <c r="BE507" s="219"/>
      <c r="BF507" s="219"/>
      <c r="BG507" s="219"/>
      <c r="BH507" s="219"/>
      <c r="BI507" s="219"/>
      <c r="BJ507" s="219"/>
      <c r="BK507" s="219"/>
      <c r="BL507" s="219"/>
      <c r="BM507" s="219"/>
    </row>
    <row r="508" spans="1:65" x14ac:dyDescent="0.25">
      <c r="A508" s="419">
        <v>72015</v>
      </c>
      <c r="B508" s="395" t="s">
        <v>127</v>
      </c>
      <c r="C508" s="395"/>
      <c r="D508" s="395"/>
      <c r="E508" s="392" t="s">
        <v>458</v>
      </c>
      <c r="F508" s="401" t="s">
        <v>44</v>
      </c>
      <c r="G508" s="404"/>
      <c r="H508" s="409"/>
      <c r="I508" s="409"/>
      <c r="J508" s="409"/>
      <c r="K508" s="409"/>
      <c r="L508" s="409"/>
      <c r="M508" s="409"/>
      <c r="N508" s="409"/>
      <c r="O508" s="404">
        <v>6250</v>
      </c>
      <c r="P508" s="409">
        <v>1590967.4</v>
      </c>
      <c r="Q508" s="409"/>
      <c r="R508" s="409">
        <v>566143.47</v>
      </c>
      <c r="S508" s="409"/>
      <c r="T508" s="409"/>
      <c r="U508" s="409"/>
      <c r="V508" s="409"/>
      <c r="W508" s="404">
        <v>11521</v>
      </c>
      <c r="X508" s="409">
        <v>2956579.93</v>
      </c>
      <c r="Y508" s="409"/>
      <c r="Z508" s="409">
        <v>471122.96</v>
      </c>
      <c r="AA508" s="409"/>
      <c r="AB508" s="409"/>
      <c r="AC508" s="409"/>
      <c r="AD508" s="409"/>
      <c r="AE508" s="404">
        <v>12055</v>
      </c>
      <c r="AF508" s="409">
        <v>3186907.06</v>
      </c>
      <c r="AG508" s="409"/>
      <c r="AH508" s="409">
        <v>528022.28</v>
      </c>
      <c r="AI508" s="409"/>
      <c r="AJ508" s="409"/>
      <c r="AK508" s="409"/>
      <c r="AL508" s="409"/>
      <c r="AM508" s="276"/>
      <c r="AN508" s="276"/>
      <c r="AO508" s="353"/>
      <c r="AP508" s="276"/>
      <c r="AQ508" s="276"/>
      <c r="AR508" s="353"/>
      <c r="AS508" s="276"/>
      <c r="AT508" s="276"/>
      <c r="AU508" s="276"/>
      <c r="AV508" s="276"/>
      <c r="AW508" s="276"/>
      <c r="AX508" s="276"/>
      <c r="AY508" s="276"/>
      <c r="AZ508" s="276"/>
      <c r="BA508" s="276"/>
      <c r="BB508" s="276"/>
      <c r="BC508" s="276"/>
      <c r="BD508" s="276"/>
      <c r="BE508" s="276"/>
      <c r="BF508" s="276"/>
      <c r="BG508" s="276"/>
      <c r="BH508" s="276"/>
      <c r="BI508" s="276"/>
      <c r="BJ508" s="276"/>
      <c r="BK508" s="276"/>
      <c r="BL508" s="276"/>
      <c r="BM508" s="276"/>
    </row>
    <row r="509" spans="1:65" x14ac:dyDescent="0.25">
      <c r="A509" s="270">
        <v>72044</v>
      </c>
      <c r="B509" s="81" t="s">
        <v>128</v>
      </c>
      <c r="C509" s="81"/>
      <c r="D509" s="81"/>
      <c r="E509" s="77" t="s">
        <v>432</v>
      </c>
      <c r="F509" s="268" t="s">
        <v>44</v>
      </c>
      <c r="G509" s="100">
        <v>1099</v>
      </c>
      <c r="H509" s="101">
        <v>13188478.9</v>
      </c>
      <c r="I509" s="101"/>
      <c r="J509" s="101">
        <v>4781010.1900000004</v>
      </c>
      <c r="K509" s="101"/>
      <c r="L509" s="101"/>
      <c r="M509" s="101"/>
      <c r="N509" s="101"/>
      <c r="O509" s="100">
        <v>760</v>
      </c>
      <c r="P509" s="101">
        <v>12083005.449999999</v>
      </c>
      <c r="Q509" s="101"/>
      <c r="R509" s="101">
        <v>3726246.78</v>
      </c>
      <c r="S509" s="101"/>
      <c r="T509" s="101"/>
      <c r="U509" s="101"/>
      <c r="V509" s="101"/>
      <c r="W509" s="100">
        <v>732</v>
      </c>
      <c r="X509" s="101">
        <v>10745193.67</v>
      </c>
      <c r="Y509" s="101"/>
      <c r="Z509" s="101">
        <v>3849401.02</v>
      </c>
      <c r="AA509" s="101"/>
      <c r="AB509" s="101"/>
      <c r="AC509" s="101"/>
      <c r="AD509" s="101"/>
      <c r="AE509" s="100">
        <v>569</v>
      </c>
      <c r="AF509" s="101">
        <v>7028202.96</v>
      </c>
      <c r="AG509" s="101"/>
      <c r="AH509" s="101">
        <v>3062763.05</v>
      </c>
      <c r="AI509" s="101"/>
      <c r="AJ509" s="101"/>
      <c r="AK509" s="101"/>
      <c r="AL509" s="101"/>
      <c r="AN509" s="198"/>
      <c r="AO509" s="351"/>
      <c r="AP509" s="214"/>
      <c r="AQ509" s="198"/>
      <c r="AR509" s="351"/>
      <c r="AS509" s="214"/>
      <c r="AT509" s="198"/>
      <c r="AU509" s="214"/>
      <c r="AV509" s="214"/>
      <c r="AW509" s="198"/>
      <c r="AX509" s="214"/>
      <c r="AY509" s="214"/>
    </row>
    <row r="510" spans="1:65" x14ac:dyDescent="0.25">
      <c r="A510" s="270">
        <v>72044</v>
      </c>
      <c r="B510" s="81" t="s">
        <v>128</v>
      </c>
      <c r="C510" s="81"/>
      <c r="D510" s="81"/>
      <c r="E510" s="77" t="s">
        <v>433</v>
      </c>
      <c r="F510" s="268" t="s">
        <v>44</v>
      </c>
      <c r="G510" s="100">
        <v>41222</v>
      </c>
      <c r="H510" s="101">
        <v>4089652.86</v>
      </c>
      <c r="I510" s="101"/>
      <c r="J510" s="101">
        <v>2438327.36</v>
      </c>
      <c r="K510" s="101"/>
      <c r="L510" s="101"/>
      <c r="M510" s="101"/>
      <c r="N510" s="101"/>
      <c r="O510" s="100">
        <v>30542</v>
      </c>
      <c r="P510" s="101">
        <v>3097829.48</v>
      </c>
      <c r="Q510" s="101"/>
      <c r="R510" s="101">
        <v>1874396.48</v>
      </c>
      <c r="S510" s="101"/>
      <c r="T510" s="101"/>
      <c r="U510" s="101"/>
      <c r="V510" s="101"/>
      <c r="W510" s="100">
        <v>34872</v>
      </c>
      <c r="X510" s="101">
        <v>3693077.61</v>
      </c>
      <c r="Y510" s="101"/>
      <c r="Z510" s="101">
        <v>2039498.07</v>
      </c>
      <c r="AA510" s="101"/>
      <c r="AB510" s="101"/>
      <c r="AC510" s="101"/>
      <c r="AD510" s="101"/>
      <c r="AE510" s="100">
        <v>34500</v>
      </c>
      <c r="AF510" s="101">
        <v>3768243.95</v>
      </c>
      <c r="AG510" s="101"/>
      <c r="AH510" s="101">
        <v>1665407.55</v>
      </c>
      <c r="AI510" s="101"/>
      <c r="AJ510" s="101"/>
      <c r="AK510" s="101"/>
      <c r="AL510" s="101"/>
      <c r="AN510" s="198"/>
      <c r="AO510" s="351"/>
      <c r="AP510" s="214"/>
      <c r="AQ510" s="198"/>
      <c r="AR510" s="351"/>
      <c r="AS510" s="214"/>
      <c r="AT510" s="198"/>
      <c r="AU510" s="214"/>
      <c r="AV510" s="214"/>
      <c r="AW510" s="198"/>
      <c r="AX510" s="214"/>
      <c r="AY510" s="214"/>
    </row>
    <row r="511" spans="1:65" x14ac:dyDescent="0.25">
      <c r="A511" s="417">
        <v>72044</v>
      </c>
      <c r="B511" s="394" t="s">
        <v>128</v>
      </c>
      <c r="C511" s="394"/>
      <c r="D511" s="394"/>
      <c r="E511" s="390" t="s">
        <v>448</v>
      </c>
      <c r="F511" s="399" t="s">
        <v>44</v>
      </c>
      <c r="G511" s="402"/>
      <c r="H511" s="407"/>
      <c r="I511" s="407"/>
      <c r="J511" s="412"/>
      <c r="K511" s="412"/>
      <c r="L511" s="412"/>
      <c r="M511" s="412"/>
      <c r="N511" s="412"/>
      <c r="O511" s="402">
        <v>295</v>
      </c>
      <c r="P511" s="407">
        <v>3298519.63</v>
      </c>
      <c r="Q511" s="407"/>
      <c r="R511" s="412">
        <v>614869.54</v>
      </c>
      <c r="S511" s="412"/>
      <c r="T511" s="412"/>
      <c r="U511" s="412"/>
      <c r="V511" s="412"/>
      <c r="W511" s="414">
        <v>733</v>
      </c>
      <c r="X511" s="412">
        <v>9319216.1699999999</v>
      </c>
      <c r="Y511" s="407"/>
      <c r="Z511" s="412">
        <v>1295037.9099999999</v>
      </c>
      <c r="AA511" s="412"/>
      <c r="AB511" s="412"/>
      <c r="AC511" s="412"/>
      <c r="AD511" s="412"/>
      <c r="AE511" s="414">
        <v>604</v>
      </c>
      <c r="AF511" s="412">
        <v>7111755.7000000002</v>
      </c>
      <c r="AG511" s="407"/>
      <c r="AH511" s="412">
        <v>1427345.02</v>
      </c>
      <c r="AI511" s="412"/>
      <c r="AJ511" s="412"/>
      <c r="AK511" s="412"/>
      <c r="AL511" s="412"/>
      <c r="AM511" s="219"/>
      <c r="AN511" s="219"/>
      <c r="AO511" s="352"/>
      <c r="AP511" s="219"/>
      <c r="AQ511" s="219"/>
      <c r="AR511" s="352"/>
      <c r="AS511" s="219"/>
      <c r="AT511" s="219"/>
      <c r="AU511" s="219"/>
      <c r="AV511" s="219"/>
      <c r="AW511" s="219"/>
      <c r="AX511" s="219"/>
      <c r="AY511" s="219"/>
      <c r="AZ511" s="219"/>
      <c r="BA511" s="219"/>
      <c r="BB511" s="219"/>
      <c r="BC511" s="219"/>
      <c r="BD511" s="219"/>
      <c r="BE511" s="219"/>
      <c r="BF511" s="219"/>
      <c r="BG511" s="219"/>
      <c r="BH511" s="219"/>
      <c r="BI511" s="219"/>
      <c r="BJ511" s="219"/>
      <c r="BK511" s="219"/>
      <c r="BL511" s="219"/>
      <c r="BM511" s="219"/>
    </row>
    <row r="512" spans="1:65" x14ac:dyDescent="0.25">
      <c r="A512" s="419">
        <v>72044</v>
      </c>
      <c r="B512" s="395" t="s">
        <v>128</v>
      </c>
      <c r="C512" s="395"/>
      <c r="D512" s="395"/>
      <c r="E512" s="392" t="s">
        <v>458</v>
      </c>
      <c r="F512" s="392" t="s">
        <v>44</v>
      </c>
      <c r="G512" s="404"/>
      <c r="H512" s="409"/>
      <c r="I512" s="409"/>
      <c r="J512" s="409"/>
      <c r="K512" s="409"/>
      <c r="L512" s="409"/>
      <c r="M512" s="409"/>
      <c r="N512" s="409"/>
      <c r="O512" s="404">
        <v>3469</v>
      </c>
      <c r="P512" s="409">
        <v>1550427.79</v>
      </c>
      <c r="Q512" s="409"/>
      <c r="R512" s="409">
        <v>1142940.8400000001</v>
      </c>
      <c r="S512" s="409"/>
      <c r="T512" s="409"/>
      <c r="U512" s="409"/>
      <c r="V512" s="409"/>
      <c r="W512" s="404">
        <v>6876</v>
      </c>
      <c r="X512" s="409">
        <v>3053095.19</v>
      </c>
      <c r="Y512" s="409"/>
      <c r="Z512" s="409">
        <v>2010080.59</v>
      </c>
      <c r="AA512" s="409"/>
      <c r="AB512" s="409"/>
      <c r="AC512" s="409"/>
      <c r="AD512" s="409"/>
      <c r="AE512" s="404">
        <v>5612</v>
      </c>
      <c r="AF512" s="409">
        <v>3001750.97</v>
      </c>
      <c r="AG512" s="409"/>
      <c r="AH512" s="409">
        <v>1979810.84</v>
      </c>
      <c r="AI512" s="409"/>
      <c r="AJ512" s="409"/>
      <c r="AK512" s="409"/>
      <c r="AL512" s="409"/>
      <c r="AM512" s="276"/>
      <c r="AN512" s="276"/>
      <c r="AO512" s="353"/>
      <c r="AP512" s="276"/>
      <c r="AQ512" s="276"/>
      <c r="AR512" s="353"/>
      <c r="AS512" s="276"/>
      <c r="AT512" s="276"/>
      <c r="AU512" s="276"/>
      <c r="AV512" s="276"/>
      <c r="AW512" s="276"/>
      <c r="AX512" s="276"/>
      <c r="AY512" s="276"/>
      <c r="AZ512" s="276"/>
      <c r="BA512" s="276"/>
      <c r="BB512" s="276"/>
      <c r="BC512" s="276"/>
      <c r="BD512" s="276"/>
      <c r="BE512" s="276"/>
      <c r="BF512" s="276"/>
      <c r="BG512" s="276"/>
      <c r="BH512" s="276"/>
      <c r="BI512" s="276"/>
      <c r="BJ512" s="276"/>
      <c r="BK512" s="276"/>
      <c r="BL512" s="276"/>
      <c r="BM512" s="276"/>
    </row>
    <row r="513" spans="1:65" x14ac:dyDescent="0.25">
      <c r="A513" s="270">
        <v>76606</v>
      </c>
      <c r="B513" s="81" t="s">
        <v>129</v>
      </c>
      <c r="C513" s="81"/>
      <c r="D513" s="81"/>
      <c r="E513" s="77" t="s">
        <v>432</v>
      </c>
      <c r="F513" s="268" t="s">
        <v>44</v>
      </c>
      <c r="G513" s="100">
        <v>754</v>
      </c>
      <c r="H513" s="101">
        <v>2218594.67</v>
      </c>
      <c r="I513" s="101"/>
      <c r="J513" s="101">
        <v>1563912.38</v>
      </c>
      <c r="K513" s="101"/>
      <c r="L513" s="101"/>
      <c r="M513" s="101"/>
      <c r="N513" s="101"/>
      <c r="O513" s="100">
        <v>195</v>
      </c>
      <c r="P513" s="101">
        <v>1180946.77</v>
      </c>
      <c r="Q513" s="101"/>
      <c r="R513" s="101">
        <v>694731.07</v>
      </c>
      <c r="S513" s="101"/>
      <c r="T513" s="101"/>
      <c r="U513" s="101"/>
      <c r="V513" s="101"/>
      <c r="W513" s="100">
        <v>127</v>
      </c>
      <c r="X513" s="101">
        <v>715573.58</v>
      </c>
      <c r="Y513" s="101"/>
      <c r="Z513" s="101">
        <v>383692.3</v>
      </c>
      <c r="AA513" s="101"/>
      <c r="AB513" s="101"/>
      <c r="AC513" s="101"/>
      <c r="AD513" s="101"/>
      <c r="AE513" s="100">
        <v>96</v>
      </c>
      <c r="AF513" s="101">
        <v>748761.88</v>
      </c>
      <c r="AG513" s="101"/>
      <c r="AH513" s="101">
        <v>409228.99</v>
      </c>
      <c r="AI513" s="101"/>
      <c r="AJ513" s="101"/>
      <c r="AK513" s="101"/>
      <c r="AL513" s="101"/>
      <c r="AN513" s="198"/>
      <c r="AO513" s="351"/>
      <c r="AP513" s="214"/>
      <c r="AQ513" s="198"/>
      <c r="AR513" s="351"/>
      <c r="AS513" s="214"/>
      <c r="AT513" s="198"/>
      <c r="AU513" s="214"/>
      <c r="AV513" s="214"/>
      <c r="AW513" s="198"/>
      <c r="AX513" s="214"/>
      <c r="AY513" s="214"/>
    </row>
    <row r="514" spans="1:65" x14ac:dyDescent="0.25">
      <c r="A514" s="270">
        <v>76606</v>
      </c>
      <c r="B514" s="81" t="s">
        <v>129</v>
      </c>
      <c r="C514" s="81"/>
      <c r="D514" s="81"/>
      <c r="E514" s="77" t="s">
        <v>433</v>
      </c>
      <c r="F514" s="268" t="s">
        <v>44</v>
      </c>
      <c r="G514" s="100">
        <v>27430</v>
      </c>
      <c r="H514" s="101">
        <v>1391971.69</v>
      </c>
      <c r="I514" s="101"/>
      <c r="J514" s="101">
        <v>944387.83</v>
      </c>
      <c r="K514" s="101"/>
      <c r="L514" s="101"/>
      <c r="M514" s="101"/>
      <c r="N514" s="101"/>
      <c r="O514" s="100">
        <v>21031</v>
      </c>
      <c r="P514" s="101">
        <v>1479254.73</v>
      </c>
      <c r="Q514" s="101"/>
      <c r="R514" s="101">
        <v>847211.33</v>
      </c>
      <c r="S514" s="101"/>
      <c r="T514" s="101"/>
      <c r="U514" s="101"/>
      <c r="V514" s="101"/>
      <c r="W514" s="100">
        <v>18951</v>
      </c>
      <c r="X514" s="101">
        <v>1352788.51</v>
      </c>
      <c r="Y514" s="101"/>
      <c r="Z514" s="101">
        <v>880594.95</v>
      </c>
      <c r="AA514" s="101"/>
      <c r="AB514" s="101"/>
      <c r="AC514" s="101"/>
      <c r="AD514" s="101"/>
      <c r="AE514" s="100">
        <v>15229</v>
      </c>
      <c r="AF514" s="101">
        <v>1096503.49</v>
      </c>
      <c r="AG514" s="101"/>
      <c r="AH514" s="101">
        <v>688967.88</v>
      </c>
      <c r="AI514" s="101"/>
      <c r="AJ514" s="101"/>
      <c r="AK514" s="101"/>
      <c r="AL514" s="101"/>
      <c r="AN514" s="198"/>
      <c r="AO514" s="351"/>
      <c r="AP514" s="214"/>
      <c r="AQ514" s="198"/>
      <c r="AR514" s="351"/>
      <c r="AS514" s="214"/>
      <c r="AT514" s="198"/>
      <c r="AU514" s="214"/>
      <c r="AV514" s="214"/>
      <c r="AW514" s="198"/>
      <c r="AX514" s="214"/>
      <c r="AY514" s="214"/>
    </row>
    <row r="515" spans="1:65" x14ac:dyDescent="0.25">
      <c r="A515" s="270">
        <v>72031</v>
      </c>
      <c r="B515" s="81" t="s">
        <v>130</v>
      </c>
      <c r="C515" s="81"/>
      <c r="D515" s="81"/>
      <c r="E515" s="77" t="s">
        <v>432</v>
      </c>
      <c r="F515" s="268" t="s">
        <v>44</v>
      </c>
      <c r="G515" s="100">
        <v>1179</v>
      </c>
      <c r="H515" s="101">
        <v>6489221.6299999999</v>
      </c>
      <c r="I515" s="101"/>
      <c r="J515" s="101">
        <v>3538640.93</v>
      </c>
      <c r="K515" s="101"/>
      <c r="L515" s="101"/>
      <c r="M515" s="101"/>
      <c r="N515" s="101"/>
      <c r="O515" s="100">
        <v>1570</v>
      </c>
      <c r="P515" s="101">
        <v>9261637.2400000002</v>
      </c>
      <c r="Q515" s="101"/>
      <c r="R515" s="101">
        <v>4338789.08</v>
      </c>
      <c r="S515" s="101"/>
      <c r="T515" s="101"/>
      <c r="U515" s="101"/>
      <c r="V515" s="101"/>
      <c r="W515" s="100">
        <v>1661</v>
      </c>
      <c r="X515" s="101">
        <v>9695300.2300000004</v>
      </c>
      <c r="Y515" s="101"/>
      <c r="Z515" s="101">
        <v>4753597.2300000004</v>
      </c>
      <c r="AA515" s="101"/>
      <c r="AB515" s="101"/>
      <c r="AC515" s="101"/>
      <c r="AD515" s="101"/>
      <c r="AE515" s="100">
        <v>1435</v>
      </c>
      <c r="AF515" s="101">
        <v>7545447.79</v>
      </c>
      <c r="AG515" s="101"/>
      <c r="AH515" s="101">
        <v>3568526.37</v>
      </c>
      <c r="AI515" s="101"/>
      <c r="AJ515" s="101"/>
      <c r="AK515" s="101"/>
      <c r="AL515" s="101"/>
      <c r="AN515" s="198"/>
      <c r="AO515" s="351"/>
      <c r="AP515" s="214"/>
      <c r="AQ515" s="198"/>
      <c r="AR515" s="351"/>
      <c r="AS515" s="214"/>
      <c r="AT515" s="198"/>
      <c r="AU515" s="214"/>
      <c r="AV515" s="214"/>
      <c r="AW515" s="198"/>
      <c r="AX515" s="214"/>
      <c r="AY515" s="214"/>
    </row>
    <row r="516" spans="1:65" x14ac:dyDescent="0.25">
      <c r="A516" s="270">
        <v>72031</v>
      </c>
      <c r="B516" s="81" t="s">
        <v>130</v>
      </c>
      <c r="C516" s="81"/>
      <c r="D516" s="81"/>
      <c r="E516" s="77" t="s">
        <v>433</v>
      </c>
      <c r="F516" s="268" t="s">
        <v>44</v>
      </c>
      <c r="G516" s="100">
        <v>61098</v>
      </c>
      <c r="H516" s="101">
        <v>3519322.4</v>
      </c>
      <c r="I516" s="101"/>
      <c r="J516" s="101">
        <v>2304023.54</v>
      </c>
      <c r="K516" s="101"/>
      <c r="L516" s="101"/>
      <c r="M516" s="101"/>
      <c r="N516" s="101"/>
      <c r="O516" s="100">
        <v>99625</v>
      </c>
      <c r="P516" s="101">
        <v>5113223</v>
      </c>
      <c r="Q516" s="101"/>
      <c r="R516" s="101">
        <v>3599653.5</v>
      </c>
      <c r="S516" s="101"/>
      <c r="T516" s="101"/>
      <c r="U516" s="101"/>
      <c r="V516" s="101"/>
      <c r="W516" s="100">
        <v>71637</v>
      </c>
      <c r="X516" s="101">
        <v>4164742.05</v>
      </c>
      <c r="Y516" s="101"/>
      <c r="Z516" s="101">
        <v>2454507.66</v>
      </c>
      <c r="AA516" s="101"/>
      <c r="AB516" s="101"/>
      <c r="AC516" s="101"/>
      <c r="AD516" s="101"/>
      <c r="AE516" s="100">
        <v>78229</v>
      </c>
      <c r="AF516" s="101">
        <v>4321131.6500000004</v>
      </c>
      <c r="AG516" s="101"/>
      <c r="AH516" s="101">
        <v>2800715.82</v>
      </c>
      <c r="AI516" s="101"/>
      <c r="AJ516" s="101"/>
      <c r="AK516" s="101"/>
      <c r="AL516" s="101"/>
      <c r="AN516" s="198"/>
      <c r="AO516" s="351"/>
      <c r="AP516" s="214"/>
      <c r="AQ516" s="198"/>
      <c r="AR516" s="351"/>
      <c r="AS516" s="214"/>
      <c r="AT516" s="198"/>
      <c r="AU516" s="214"/>
      <c r="AV516" s="214"/>
      <c r="AW516" s="198"/>
      <c r="AX516" s="214"/>
      <c r="AY516" s="214"/>
    </row>
    <row r="517" spans="1:65" x14ac:dyDescent="0.25">
      <c r="A517" s="417">
        <v>72031</v>
      </c>
      <c r="B517" s="394" t="s">
        <v>130</v>
      </c>
      <c r="C517" s="394"/>
      <c r="D517" s="394"/>
      <c r="E517" s="390" t="s">
        <v>448</v>
      </c>
      <c r="F517" s="399" t="s">
        <v>44</v>
      </c>
      <c r="G517" s="402"/>
      <c r="H517" s="407"/>
      <c r="I517" s="407"/>
      <c r="J517" s="412"/>
      <c r="K517" s="412"/>
      <c r="L517" s="412"/>
      <c r="M517" s="412"/>
      <c r="N517" s="412"/>
      <c r="O517" s="402">
        <v>155</v>
      </c>
      <c r="P517" s="407">
        <v>1053064.76</v>
      </c>
      <c r="Q517" s="407"/>
      <c r="R517" s="412">
        <v>37478.33</v>
      </c>
      <c r="S517" s="412"/>
      <c r="T517" s="412"/>
      <c r="U517" s="412"/>
      <c r="V517" s="412"/>
      <c r="W517" s="414">
        <v>315</v>
      </c>
      <c r="X517" s="412">
        <v>2346343.44</v>
      </c>
      <c r="Y517" s="407"/>
      <c r="Z517" s="412">
        <v>155627.1</v>
      </c>
      <c r="AA517" s="412"/>
      <c r="AB517" s="412"/>
      <c r="AC517" s="412"/>
      <c r="AD517" s="412"/>
      <c r="AE517" s="414">
        <v>261</v>
      </c>
      <c r="AF517" s="412">
        <v>1836684.07</v>
      </c>
      <c r="AG517" s="407"/>
      <c r="AH517" s="412">
        <v>66412.62</v>
      </c>
      <c r="AI517" s="412"/>
      <c r="AJ517" s="412"/>
      <c r="AK517" s="412"/>
      <c r="AL517" s="412"/>
      <c r="AM517" s="219"/>
      <c r="AN517" s="219"/>
      <c r="AO517" s="352"/>
      <c r="AP517" s="219"/>
      <c r="AQ517" s="219"/>
      <c r="AR517" s="352"/>
      <c r="AS517" s="219"/>
      <c r="AT517" s="219"/>
      <c r="AU517" s="219"/>
      <c r="AV517" s="219"/>
      <c r="AW517" s="219"/>
      <c r="AX517" s="219"/>
      <c r="AY517" s="219"/>
      <c r="AZ517" s="219"/>
      <c r="BA517" s="219"/>
      <c r="BB517" s="219"/>
      <c r="BC517" s="219"/>
      <c r="BD517" s="219"/>
      <c r="BE517" s="219"/>
      <c r="BF517" s="219"/>
      <c r="BG517" s="219"/>
      <c r="BH517" s="219"/>
      <c r="BI517" s="219"/>
      <c r="BJ517" s="219"/>
      <c r="BK517" s="219"/>
      <c r="BL517" s="219"/>
      <c r="BM517" s="219"/>
    </row>
    <row r="518" spans="1:65" x14ac:dyDescent="0.25">
      <c r="A518" s="419">
        <v>72031</v>
      </c>
      <c r="B518" s="395" t="s">
        <v>130</v>
      </c>
      <c r="C518" s="395"/>
      <c r="D518" s="395"/>
      <c r="E518" s="392" t="s">
        <v>458</v>
      </c>
      <c r="F518" s="401" t="s">
        <v>44</v>
      </c>
      <c r="G518" s="404"/>
      <c r="H518" s="409"/>
      <c r="I518" s="409"/>
      <c r="J518" s="409"/>
      <c r="K518" s="409"/>
      <c r="L518" s="409"/>
      <c r="M518" s="409"/>
      <c r="N518" s="409"/>
      <c r="O518" s="404">
        <v>3870</v>
      </c>
      <c r="P518" s="409">
        <v>2390395.2599999998</v>
      </c>
      <c r="Q518" s="409"/>
      <c r="R518" s="409"/>
      <c r="S518" s="409"/>
      <c r="T518" s="409"/>
      <c r="U518" s="409"/>
      <c r="V518" s="409"/>
      <c r="W518" s="404">
        <v>8434</v>
      </c>
      <c r="X518" s="409">
        <v>7559195.7199999997</v>
      </c>
      <c r="Y518" s="409"/>
      <c r="Z518" s="409"/>
      <c r="AA518" s="409"/>
      <c r="AB518" s="409"/>
      <c r="AC518" s="409"/>
      <c r="AD518" s="409"/>
      <c r="AE518" s="404">
        <v>7957</v>
      </c>
      <c r="AF518" s="409">
        <v>5351716.32</v>
      </c>
      <c r="AG518" s="409"/>
      <c r="AH518" s="409"/>
      <c r="AI518" s="409"/>
      <c r="AJ518" s="409"/>
      <c r="AK518" s="409"/>
      <c r="AL518" s="409"/>
      <c r="AM518" s="276"/>
      <c r="AN518" s="276"/>
      <c r="AO518" s="353"/>
      <c r="AP518" s="276"/>
      <c r="AQ518" s="276"/>
      <c r="AR518" s="353"/>
      <c r="AS518" s="276"/>
      <c r="AT518" s="276"/>
      <c r="AU518" s="276"/>
      <c r="AV518" s="276"/>
      <c r="AW518" s="276"/>
      <c r="AX518" s="276"/>
      <c r="AY518" s="276"/>
      <c r="AZ518" s="276"/>
      <c r="BA518" s="276"/>
      <c r="BB518" s="276"/>
      <c r="BC518" s="276"/>
      <c r="BD518" s="276"/>
      <c r="BE518" s="276"/>
      <c r="BF518" s="276"/>
      <c r="BG518" s="276"/>
      <c r="BH518" s="276"/>
      <c r="BI518" s="276"/>
      <c r="BJ518" s="276"/>
      <c r="BK518" s="276"/>
      <c r="BL518" s="276"/>
      <c r="BM518" s="276"/>
    </row>
    <row r="519" spans="1:65" x14ac:dyDescent="0.25">
      <c r="A519" s="418">
        <v>73957</v>
      </c>
      <c r="B519" s="81" t="s">
        <v>131</v>
      </c>
      <c r="C519" s="81"/>
      <c r="D519" s="81"/>
      <c r="E519" s="77" t="s">
        <v>432</v>
      </c>
      <c r="F519" s="268" t="s">
        <v>44</v>
      </c>
      <c r="G519" s="100">
        <v>3845</v>
      </c>
      <c r="H519" s="101">
        <v>27637121.539999999</v>
      </c>
      <c r="I519" s="101"/>
      <c r="J519" s="101">
        <v>16698898.16</v>
      </c>
      <c r="K519" s="101"/>
      <c r="L519" s="101"/>
      <c r="M519" s="101"/>
      <c r="N519" s="101"/>
      <c r="O519" s="100">
        <v>3969</v>
      </c>
      <c r="P519" s="101">
        <v>33939779.799999997</v>
      </c>
      <c r="Q519" s="101"/>
      <c r="R519" s="101">
        <v>19472513.07</v>
      </c>
      <c r="S519" s="101"/>
      <c r="T519" s="101"/>
      <c r="U519" s="101"/>
      <c r="V519" s="101"/>
      <c r="W519" s="100">
        <v>2989</v>
      </c>
      <c r="X519" s="101">
        <v>28581373.710000001</v>
      </c>
      <c r="Y519" s="101"/>
      <c r="Z519" s="101">
        <v>16670050.1</v>
      </c>
      <c r="AA519" s="101"/>
      <c r="AB519" s="101"/>
      <c r="AC519" s="101"/>
      <c r="AD519" s="101"/>
      <c r="AE519" s="100">
        <v>1850</v>
      </c>
      <c r="AF519" s="101">
        <v>19832672.82</v>
      </c>
      <c r="AG519" s="101"/>
      <c r="AH519" s="101">
        <v>11463797.66</v>
      </c>
      <c r="AI519" s="101"/>
      <c r="AJ519" s="101"/>
      <c r="AK519" s="101"/>
      <c r="AL519" s="101"/>
      <c r="AN519" s="198"/>
      <c r="AO519" s="351"/>
      <c r="AP519" s="214"/>
      <c r="AQ519" s="198"/>
      <c r="AR519" s="351"/>
      <c r="AS519" s="214"/>
      <c r="AT519" s="198"/>
      <c r="AU519" s="214"/>
      <c r="AV519" s="214"/>
      <c r="AW519" s="198"/>
      <c r="AX519" s="214"/>
      <c r="AY519" s="214"/>
    </row>
    <row r="520" spans="1:65" x14ac:dyDescent="0.25">
      <c r="A520" s="420">
        <v>73957</v>
      </c>
      <c r="B520" s="81" t="s">
        <v>131</v>
      </c>
      <c r="C520" s="81"/>
      <c r="D520" s="81"/>
      <c r="E520" s="77" t="s">
        <v>433</v>
      </c>
      <c r="F520" s="268" t="s">
        <v>44</v>
      </c>
      <c r="G520" s="79">
        <v>145796</v>
      </c>
      <c r="H520" s="80">
        <v>10885329.4</v>
      </c>
      <c r="I520" s="80"/>
      <c r="J520" s="80">
        <v>4526870.5199999996</v>
      </c>
      <c r="K520" s="80"/>
      <c r="L520" s="80"/>
      <c r="M520" s="80"/>
      <c r="N520" s="80"/>
      <c r="O520" s="79">
        <v>161915</v>
      </c>
      <c r="P520" s="80">
        <v>12428511.210000001</v>
      </c>
      <c r="Q520" s="80"/>
      <c r="R520" s="80">
        <v>4486185.2699999996</v>
      </c>
      <c r="S520" s="80"/>
      <c r="T520" s="80"/>
      <c r="U520" s="80"/>
      <c r="V520" s="80"/>
      <c r="W520" s="79">
        <v>155443</v>
      </c>
      <c r="X520" s="80">
        <v>12332485.02</v>
      </c>
      <c r="Y520" s="80"/>
      <c r="Z520" s="80">
        <v>4317439.6900000004</v>
      </c>
      <c r="AA520" s="80"/>
      <c r="AB520" s="80"/>
      <c r="AC520" s="80"/>
      <c r="AD520" s="80"/>
      <c r="AE520" s="79">
        <v>114570</v>
      </c>
      <c r="AF520" s="80">
        <v>10070581.93</v>
      </c>
      <c r="AG520" s="80"/>
      <c r="AH520" s="80">
        <v>3595222.71</v>
      </c>
      <c r="AI520" s="80"/>
      <c r="AJ520" s="80"/>
      <c r="AK520" s="80"/>
      <c r="AL520" s="80"/>
      <c r="AN520" s="198"/>
      <c r="AO520" s="351"/>
      <c r="AP520" s="214"/>
      <c r="AQ520" s="198"/>
      <c r="AR520" s="351"/>
      <c r="AS520" s="214"/>
      <c r="AT520" s="198"/>
      <c r="AU520" s="214"/>
      <c r="AV520" s="214"/>
      <c r="AW520" s="198"/>
      <c r="AX520" s="214"/>
      <c r="AY520" s="214"/>
    </row>
    <row r="521" spans="1:65" x14ac:dyDescent="0.25">
      <c r="A521" s="417">
        <v>73957</v>
      </c>
      <c r="B521" s="394" t="s">
        <v>131</v>
      </c>
      <c r="C521" s="394"/>
      <c r="D521" s="394"/>
      <c r="E521" s="390" t="s">
        <v>448</v>
      </c>
      <c r="F521" s="399" t="s">
        <v>44</v>
      </c>
      <c r="G521" s="402"/>
      <c r="H521" s="407"/>
      <c r="I521" s="407"/>
      <c r="J521" s="412"/>
      <c r="K521" s="412"/>
      <c r="L521" s="412"/>
      <c r="M521" s="412"/>
      <c r="N521" s="412"/>
      <c r="O521" s="402">
        <v>1832</v>
      </c>
      <c r="P521" s="407">
        <v>4541285.2</v>
      </c>
      <c r="Q521" s="407"/>
      <c r="R521" s="412">
        <v>24237.68</v>
      </c>
      <c r="S521" s="412"/>
      <c r="T521" s="412"/>
      <c r="U521" s="412"/>
      <c r="V521" s="412"/>
      <c r="W521" s="414">
        <v>3020</v>
      </c>
      <c r="X521" s="412">
        <v>7716254.2000000002</v>
      </c>
      <c r="Y521" s="407"/>
      <c r="Z521" s="412">
        <v>73930.100000000006</v>
      </c>
      <c r="AA521" s="412"/>
      <c r="AB521" s="412"/>
      <c r="AC521" s="412"/>
      <c r="AD521" s="412"/>
      <c r="AE521" s="414">
        <v>2070</v>
      </c>
      <c r="AF521" s="412">
        <v>5069851.18</v>
      </c>
      <c r="AG521" s="407"/>
      <c r="AH521" s="412">
        <v>38632.82</v>
      </c>
      <c r="AI521" s="412"/>
      <c r="AJ521" s="412"/>
      <c r="AK521" s="412"/>
      <c r="AL521" s="412"/>
      <c r="AM521" s="219"/>
      <c r="AN521" s="219"/>
      <c r="AO521" s="352"/>
      <c r="AP521" s="219"/>
      <c r="AQ521" s="219"/>
      <c r="AR521" s="352"/>
      <c r="AS521" s="219"/>
      <c r="AT521" s="219"/>
      <c r="AU521" s="219"/>
      <c r="AV521" s="219"/>
      <c r="AW521" s="219"/>
      <c r="AX521" s="219"/>
      <c r="AY521" s="219"/>
      <c r="AZ521" s="219"/>
      <c r="BA521" s="219"/>
      <c r="BB521" s="219"/>
      <c r="BC521" s="219"/>
      <c r="BD521" s="219"/>
      <c r="BE521" s="219"/>
      <c r="BF521" s="219"/>
      <c r="BG521" s="219"/>
      <c r="BH521" s="219"/>
      <c r="BI521" s="219"/>
      <c r="BJ521" s="219"/>
      <c r="BK521" s="219"/>
      <c r="BL521" s="219"/>
      <c r="BM521" s="219"/>
    </row>
    <row r="522" spans="1:65" x14ac:dyDescent="0.25">
      <c r="A522" s="419">
        <v>73957</v>
      </c>
      <c r="B522" s="395" t="s">
        <v>131</v>
      </c>
      <c r="C522" s="395"/>
      <c r="D522" s="395"/>
      <c r="E522" s="392" t="s">
        <v>458</v>
      </c>
      <c r="F522" s="401" t="s">
        <v>44</v>
      </c>
      <c r="G522" s="404"/>
      <c r="H522" s="409"/>
      <c r="I522" s="409"/>
      <c r="J522" s="409"/>
      <c r="K522" s="409"/>
      <c r="L522" s="409"/>
      <c r="M522" s="409"/>
      <c r="N522" s="409"/>
      <c r="O522" s="404">
        <v>25362</v>
      </c>
      <c r="P522" s="409">
        <v>1674093.86</v>
      </c>
      <c r="Q522" s="409"/>
      <c r="R522" s="409"/>
      <c r="S522" s="409"/>
      <c r="T522" s="409"/>
      <c r="U522" s="409"/>
      <c r="V522" s="409"/>
      <c r="W522" s="404">
        <v>49657</v>
      </c>
      <c r="X522" s="409">
        <v>2863623.67</v>
      </c>
      <c r="Y522" s="409"/>
      <c r="Z522" s="409">
        <v>143</v>
      </c>
      <c r="AA522" s="409"/>
      <c r="AB522" s="409"/>
      <c r="AC522" s="409"/>
      <c r="AD522" s="409"/>
      <c r="AE522" s="404">
        <v>52158</v>
      </c>
      <c r="AF522" s="409">
        <v>2822714.91</v>
      </c>
      <c r="AG522" s="409"/>
      <c r="AH522" s="409"/>
      <c r="AI522" s="409"/>
      <c r="AJ522" s="409"/>
      <c r="AK522" s="409"/>
      <c r="AL522" s="409"/>
      <c r="AM522" s="276"/>
      <c r="AN522" s="276"/>
      <c r="AO522" s="353"/>
      <c r="AP522" s="276"/>
      <c r="AQ522" s="276"/>
      <c r="AR522" s="353"/>
      <c r="AS522" s="276"/>
      <c r="AT522" s="276"/>
      <c r="AU522" s="276"/>
      <c r="AV522" s="276"/>
      <c r="AW522" s="276"/>
      <c r="AX522" s="276"/>
      <c r="AY522" s="276"/>
      <c r="AZ522" s="276"/>
      <c r="BA522" s="276"/>
      <c r="BB522" s="276"/>
      <c r="BC522" s="276"/>
      <c r="BD522" s="276"/>
      <c r="BE522" s="276"/>
      <c r="BF522" s="276"/>
      <c r="BG522" s="276"/>
      <c r="BH522" s="276"/>
      <c r="BI522" s="276"/>
      <c r="BJ522" s="276"/>
      <c r="BK522" s="276"/>
      <c r="BL522" s="276"/>
      <c r="BM522" s="276"/>
    </row>
    <row r="523" spans="1:65" x14ac:dyDescent="0.25">
      <c r="A523" s="270">
        <v>72025</v>
      </c>
      <c r="B523" s="81" t="s">
        <v>132</v>
      </c>
      <c r="C523" s="81"/>
      <c r="D523" s="81"/>
      <c r="E523" s="77" t="s">
        <v>432</v>
      </c>
      <c r="F523" s="268" t="s">
        <v>44</v>
      </c>
      <c r="G523" s="100">
        <v>1821</v>
      </c>
      <c r="H523" s="101">
        <v>10817377.960000001</v>
      </c>
      <c r="I523" s="101"/>
      <c r="J523" s="101">
        <v>4898566.6900000004</v>
      </c>
      <c r="K523" s="101"/>
      <c r="L523" s="101"/>
      <c r="M523" s="101"/>
      <c r="N523" s="101"/>
      <c r="O523" s="100">
        <v>1869</v>
      </c>
      <c r="P523" s="101">
        <v>12517454.640000001</v>
      </c>
      <c r="Q523" s="101"/>
      <c r="R523" s="101">
        <v>4829327.87</v>
      </c>
      <c r="S523" s="101"/>
      <c r="T523" s="101"/>
      <c r="U523" s="101"/>
      <c r="V523" s="101"/>
      <c r="W523" s="100">
        <v>1741</v>
      </c>
      <c r="X523" s="101">
        <v>13184878.18</v>
      </c>
      <c r="Y523" s="101"/>
      <c r="Z523" s="101">
        <v>4767642</v>
      </c>
      <c r="AA523" s="101"/>
      <c r="AB523" s="101"/>
      <c r="AC523" s="101"/>
      <c r="AD523" s="101"/>
      <c r="AE523" s="100">
        <v>1392</v>
      </c>
      <c r="AF523" s="101">
        <v>11571670.109999999</v>
      </c>
      <c r="AG523" s="101"/>
      <c r="AH523" s="101">
        <v>3578835.66</v>
      </c>
      <c r="AI523" s="101"/>
      <c r="AJ523" s="101"/>
      <c r="AK523" s="101"/>
      <c r="AL523" s="101"/>
      <c r="AN523" s="198"/>
      <c r="AO523" s="351"/>
      <c r="AP523" s="214"/>
      <c r="AQ523" s="198"/>
      <c r="AR523" s="351"/>
      <c r="AS523" s="214"/>
      <c r="AT523" s="198"/>
      <c r="AU523" s="214"/>
      <c r="AV523" s="214"/>
      <c r="AW523" s="198"/>
      <c r="AX523" s="214"/>
      <c r="AY523" s="214"/>
    </row>
    <row r="524" spans="1:65" x14ac:dyDescent="0.25">
      <c r="A524" s="270">
        <v>72025</v>
      </c>
      <c r="B524" s="81" t="s">
        <v>132</v>
      </c>
      <c r="C524" s="81"/>
      <c r="D524" s="81"/>
      <c r="E524" s="77" t="s">
        <v>433</v>
      </c>
      <c r="F524" s="268" t="s">
        <v>44</v>
      </c>
      <c r="G524" s="100">
        <v>85261</v>
      </c>
      <c r="H524" s="101">
        <v>4586085.4400000004</v>
      </c>
      <c r="I524" s="101"/>
      <c r="J524" s="101">
        <v>2825383.12</v>
      </c>
      <c r="K524" s="101"/>
      <c r="L524" s="101"/>
      <c r="M524" s="101"/>
      <c r="N524" s="101"/>
      <c r="O524" s="100">
        <v>79149</v>
      </c>
      <c r="P524" s="101">
        <v>4665341.2699999996</v>
      </c>
      <c r="Q524" s="101"/>
      <c r="R524" s="101">
        <v>2305956.61</v>
      </c>
      <c r="S524" s="101"/>
      <c r="T524" s="101"/>
      <c r="U524" s="101"/>
      <c r="V524" s="101"/>
      <c r="W524" s="100">
        <v>78063</v>
      </c>
      <c r="X524" s="101">
        <v>4944921.07</v>
      </c>
      <c r="Y524" s="101"/>
      <c r="Z524" s="101">
        <v>2325641.37</v>
      </c>
      <c r="AA524" s="101"/>
      <c r="AB524" s="101"/>
      <c r="AC524" s="101"/>
      <c r="AD524" s="101"/>
      <c r="AE524" s="100">
        <v>76689</v>
      </c>
      <c r="AF524" s="101">
        <v>5173694.41</v>
      </c>
      <c r="AG524" s="101"/>
      <c r="AH524" s="101">
        <v>2613217.5299999998</v>
      </c>
      <c r="AI524" s="101"/>
      <c r="AJ524" s="101"/>
      <c r="AK524" s="101"/>
      <c r="AL524" s="101"/>
      <c r="AN524" s="198"/>
      <c r="AO524" s="351"/>
      <c r="AP524" s="214"/>
      <c r="AQ524" s="198"/>
      <c r="AR524" s="351"/>
      <c r="AS524" s="214"/>
      <c r="AT524" s="198"/>
      <c r="AU524" s="214"/>
      <c r="AV524" s="214"/>
      <c r="AW524" s="198"/>
      <c r="AX524" s="214"/>
      <c r="AY524" s="214"/>
    </row>
    <row r="525" spans="1:65" x14ac:dyDescent="0.25">
      <c r="A525" s="417">
        <v>72025</v>
      </c>
      <c r="B525" s="394" t="s">
        <v>132</v>
      </c>
      <c r="C525" s="394"/>
      <c r="D525" s="394"/>
      <c r="E525" s="390" t="s">
        <v>448</v>
      </c>
      <c r="F525" s="399" t="s">
        <v>44</v>
      </c>
      <c r="G525" s="402"/>
      <c r="H525" s="407"/>
      <c r="I525" s="407"/>
      <c r="J525" s="412"/>
      <c r="K525" s="412"/>
      <c r="L525" s="412"/>
      <c r="M525" s="412"/>
      <c r="N525" s="412"/>
      <c r="O525" s="402">
        <v>248</v>
      </c>
      <c r="P525" s="407">
        <v>2487813.64</v>
      </c>
      <c r="Q525" s="407"/>
      <c r="R525" s="412">
        <v>109658.71</v>
      </c>
      <c r="S525" s="412"/>
      <c r="T525" s="412"/>
      <c r="U525" s="412"/>
      <c r="V525" s="412"/>
      <c r="W525" s="414">
        <v>424</v>
      </c>
      <c r="X525" s="412">
        <v>3931039.86</v>
      </c>
      <c r="Y525" s="407"/>
      <c r="Z525" s="412">
        <v>89634.61</v>
      </c>
      <c r="AA525" s="412"/>
      <c r="AB525" s="412"/>
      <c r="AC525" s="412"/>
      <c r="AD525" s="412"/>
      <c r="AE525" s="414">
        <v>395</v>
      </c>
      <c r="AF525" s="412">
        <v>3132775.17</v>
      </c>
      <c r="AG525" s="407"/>
      <c r="AH525" s="412">
        <v>28454.03</v>
      </c>
      <c r="AI525" s="412"/>
      <c r="AJ525" s="412"/>
      <c r="AK525" s="412"/>
      <c r="AL525" s="412"/>
      <c r="AM525" s="219"/>
      <c r="AN525" s="219"/>
      <c r="AO525" s="352"/>
      <c r="AP525" s="219"/>
      <c r="AQ525" s="219"/>
      <c r="AR525" s="352"/>
      <c r="AS525" s="219"/>
      <c r="AT525" s="219"/>
      <c r="AU525" s="219"/>
      <c r="AV525" s="219"/>
      <c r="AW525" s="219"/>
      <c r="AX525" s="219"/>
      <c r="AY525" s="219"/>
      <c r="AZ525" s="219"/>
      <c r="BA525" s="219"/>
      <c r="BB525" s="219"/>
      <c r="BC525" s="219"/>
      <c r="BD525" s="219"/>
      <c r="BE525" s="219"/>
      <c r="BF525" s="219"/>
      <c r="BG525" s="219"/>
      <c r="BH525" s="219"/>
      <c r="BI525" s="219"/>
      <c r="BJ525" s="219"/>
      <c r="BK525" s="219"/>
      <c r="BL525" s="219"/>
      <c r="BM525" s="219"/>
    </row>
    <row r="526" spans="1:65" x14ac:dyDescent="0.25">
      <c r="A526" s="419">
        <v>72025</v>
      </c>
      <c r="B526" s="395" t="s">
        <v>132</v>
      </c>
      <c r="C526" s="395"/>
      <c r="D526" s="395"/>
      <c r="E526" s="392" t="s">
        <v>458</v>
      </c>
      <c r="F526" s="401" t="s">
        <v>44</v>
      </c>
      <c r="G526" s="404"/>
      <c r="H526" s="409"/>
      <c r="I526" s="409"/>
      <c r="J526" s="409"/>
      <c r="K526" s="409"/>
      <c r="L526" s="409"/>
      <c r="M526" s="409"/>
      <c r="N526" s="409"/>
      <c r="O526" s="404">
        <v>4902</v>
      </c>
      <c r="P526" s="409">
        <v>1192461.31</v>
      </c>
      <c r="Q526" s="409"/>
      <c r="R526" s="409">
        <v>548303.03</v>
      </c>
      <c r="S526" s="409"/>
      <c r="T526" s="409"/>
      <c r="U526" s="409"/>
      <c r="V526" s="409"/>
      <c r="W526" s="404">
        <v>9080</v>
      </c>
      <c r="X526" s="409">
        <v>2291084.11</v>
      </c>
      <c r="Y526" s="409"/>
      <c r="Z526" s="409">
        <v>438959.06</v>
      </c>
      <c r="AA526" s="409"/>
      <c r="AB526" s="409"/>
      <c r="AC526" s="409"/>
      <c r="AD526" s="409"/>
      <c r="AE526" s="404">
        <v>9437</v>
      </c>
      <c r="AF526" s="409">
        <v>1854815.53</v>
      </c>
      <c r="AG526" s="409"/>
      <c r="AH526" s="409">
        <v>499821.14</v>
      </c>
      <c r="AI526" s="409"/>
      <c r="AJ526" s="409"/>
      <c r="AK526" s="409"/>
      <c r="AL526" s="409"/>
      <c r="AM526" s="276"/>
      <c r="AN526" s="276"/>
      <c r="AO526" s="353"/>
      <c r="AP526" s="276"/>
      <c r="AQ526" s="276"/>
      <c r="AR526" s="353"/>
      <c r="AS526" s="276"/>
      <c r="AT526" s="276"/>
      <c r="AU526" s="276"/>
      <c r="AV526" s="276"/>
      <c r="AW526" s="276"/>
      <c r="AX526" s="276"/>
      <c r="AY526" s="276"/>
      <c r="AZ526" s="276"/>
      <c r="BA526" s="276"/>
      <c r="BB526" s="276"/>
      <c r="BC526" s="276"/>
      <c r="BD526" s="276"/>
      <c r="BE526" s="276"/>
      <c r="BF526" s="276"/>
      <c r="BG526" s="276"/>
      <c r="BH526" s="276"/>
      <c r="BI526" s="276"/>
      <c r="BJ526" s="276"/>
      <c r="BK526" s="276"/>
      <c r="BL526" s="276"/>
      <c r="BM526" s="276"/>
    </row>
    <row r="527" spans="1:65" x14ac:dyDescent="0.25">
      <c r="A527" s="270">
        <v>70024</v>
      </c>
      <c r="B527" s="81" t="s">
        <v>133</v>
      </c>
      <c r="C527" s="81"/>
      <c r="D527" s="81"/>
      <c r="E527" s="77" t="s">
        <v>432</v>
      </c>
      <c r="F527" s="268" t="s">
        <v>44</v>
      </c>
      <c r="G527" s="100">
        <v>1025</v>
      </c>
      <c r="H527" s="101">
        <v>3041162.63</v>
      </c>
      <c r="I527" s="101"/>
      <c r="J527" s="101">
        <v>2320095.06</v>
      </c>
      <c r="K527" s="101"/>
      <c r="L527" s="101"/>
      <c r="M527" s="101"/>
      <c r="N527" s="101"/>
      <c r="O527" s="100">
        <v>1046</v>
      </c>
      <c r="P527" s="101">
        <v>3624370.52</v>
      </c>
      <c r="Q527" s="101"/>
      <c r="R527" s="101">
        <v>2656761.15</v>
      </c>
      <c r="S527" s="101"/>
      <c r="T527" s="101"/>
      <c r="U527" s="101"/>
      <c r="V527" s="101"/>
      <c r="W527" s="100">
        <v>963</v>
      </c>
      <c r="X527" s="101">
        <v>3382720.17</v>
      </c>
      <c r="Y527" s="101"/>
      <c r="Z527" s="101">
        <v>1777539.43</v>
      </c>
      <c r="AA527" s="101"/>
      <c r="AB527" s="101"/>
      <c r="AC527" s="101"/>
      <c r="AD527" s="101"/>
      <c r="AE527" s="100">
        <v>799</v>
      </c>
      <c r="AF527" s="101">
        <v>3029203.82</v>
      </c>
      <c r="AG527" s="101"/>
      <c r="AH527" s="101">
        <v>1611022.73</v>
      </c>
      <c r="AI527" s="101"/>
      <c r="AJ527" s="101"/>
      <c r="AK527" s="101"/>
      <c r="AL527" s="101"/>
      <c r="AN527" s="198"/>
      <c r="AO527" s="351"/>
      <c r="AP527" s="214"/>
      <c r="AQ527" s="198"/>
      <c r="AR527" s="351"/>
      <c r="AS527" s="214"/>
      <c r="AT527" s="198"/>
      <c r="AU527" s="214"/>
      <c r="AV527" s="214"/>
      <c r="AW527" s="198"/>
      <c r="AX527" s="214"/>
      <c r="AY527" s="214"/>
    </row>
    <row r="528" spans="1:65" x14ac:dyDescent="0.25">
      <c r="A528" s="270">
        <v>70024</v>
      </c>
      <c r="B528" s="81" t="s">
        <v>133</v>
      </c>
      <c r="C528" s="81"/>
      <c r="D528" s="81"/>
      <c r="E528" s="77" t="s">
        <v>433</v>
      </c>
      <c r="F528" s="268" t="s">
        <v>44</v>
      </c>
      <c r="G528" s="100">
        <v>51483</v>
      </c>
      <c r="H528" s="101">
        <v>2627873.88</v>
      </c>
      <c r="I528" s="101"/>
      <c r="J528" s="101">
        <v>1252221.3600000001</v>
      </c>
      <c r="K528" s="101"/>
      <c r="L528" s="101"/>
      <c r="M528" s="101"/>
      <c r="N528" s="101"/>
      <c r="O528" s="100">
        <v>56761</v>
      </c>
      <c r="P528" s="101">
        <v>2729872.18</v>
      </c>
      <c r="Q528" s="101"/>
      <c r="R528" s="101">
        <v>1365450.07</v>
      </c>
      <c r="S528" s="101"/>
      <c r="T528" s="101"/>
      <c r="U528" s="101"/>
      <c r="V528" s="101"/>
      <c r="W528" s="100">
        <v>52319</v>
      </c>
      <c r="X528" s="101">
        <v>3243602</v>
      </c>
      <c r="Y528" s="101"/>
      <c r="Z528" s="101">
        <v>1550788.86</v>
      </c>
      <c r="AA528" s="101"/>
      <c r="AB528" s="101"/>
      <c r="AC528" s="101"/>
      <c r="AD528" s="101"/>
      <c r="AE528" s="100">
        <v>64887</v>
      </c>
      <c r="AF528" s="101">
        <v>3779109.38</v>
      </c>
      <c r="AG528" s="101"/>
      <c r="AH528" s="101">
        <v>1612581.03</v>
      </c>
      <c r="AI528" s="101"/>
      <c r="AJ528" s="101"/>
      <c r="AK528" s="101"/>
      <c r="AL528" s="101"/>
      <c r="AN528" s="198"/>
      <c r="AO528" s="351"/>
      <c r="AP528" s="214"/>
      <c r="AQ528" s="198"/>
      <c r="AR528" s="351"/>
      <c r="AS528" s="214"/>
      <c r="AT528" s="198"/>
      <c r="AU528" s="214"/>
      <c r="AV528" s="214"/>
      <c r="AW528" s="198"/>
      <c r="AX528" s="214"/>
      <c r="AY528" s="214"/>
    </row>
    <row r="529" spans="1:65" x14ac:dyDescent="0.25">
      <c r="A529" s="417">
        <v>70024</v>
      </c>
      <c r="B529" s="394" t="s">
        <v>133</v>
      </c>
      <c r="C529" s="394"/>
      <c r="D529" s="394"/>
      <c r="E529" s="390" t="s">
        <v>448</v>
      </c>
      <c r="F529" s="399" t="s">
        <v>44</v>
      </c>
      <c r="G529" s="402"/>
      <c r="H529" s="407"/>
      <c r="I529" s="407"/>
      <c r="J529" s="412"/>
      <c r="K529" s="412"/>
      <c r="L529" s="412"/>
      <c r="M529" s="412"/>
      <c r="N529" s="412"/>
      <c r="O529" s="402">
        <v>105</v>
      </c>
      <c r="P529" s="407">
        <v>409369.72</v>
      </c>
      <c r="Q529" s="407"/>
      <c r="R529" s="412">
        <v>46018.17</v>
      </c>
      <c r="S529" s="412"/>
      <c r="T529" s="412"/>
      <c r="U529" s="412"/>
      <c r="V529" s="412"/>
      <c r="W529" s="414">
        <v>288</v>
      </c>
      <c r="X529" s="412">
        <v>1057721.8400000001</v>
      </c>
      <c r="Y529" s="407"/>
      <c r="Z529" s="412">
        <v>45826.92</v>
      </c>
      <c r="AA529" s="412"/>
      <c r="AB529" s="412"/>
      <c r="AC529" s="412"/>
      <c r="AD529" s="412"/>
      <c r="AE529" s="414">
        <v>225</v>
      </c>
      <c r="AF529" s="412">
        <v>834218.56</v>
      </c>
      <c r="AG529" s="407"/>
      <c r="AH529" s="412">
        <v>22652.62</v>
      </c>
      <c r="AI529" s="412"/>
      <c r="AJ529" s="412"/>
      <c r="AK529" s="412"/>
      <c r="AL529" s="412"/>
      <c r="AM529" s="219"/>
      <c r="AN529" s="219"/>
      <c r="AO529" s="352"/>
      <c r="AP529" s="219"/>
      <c r="AQ529" s="219"/>
      <c r="AR529" s="352"/>
      <c r="AS529" s="219"/>
      <c r="AT529" s="219"/>
      <c r="AU529" s="219"/>
      <c r="AV529" s="219"/>
      <c r="AW529" s="219"/>
      <c r="AX529" s="219"/>
      <c r="AY529" s="219"/>
      <c r="AZ529" s="219"/>
      <c r="BA529" s="219"/>
      <c r="BB529" s="219"/>
      <c r="BC529" s="219"/>
      <c r="BD529" s="219"/>
      <c r="BE529" s="219"/>
      <c r="BF529" s="219"/>
      <c r="BG529" s="219"/>
      <c r="BH529" s="219"/>
      <c r="BI529" s="219"/>
      <c r="BJ529" s="219"/>
      <c r="BK529" s="219"/>
      <c r="BL529" s="219"/>
      <c r="BM529" s="219"/>
    </row>
    <row r="530" spans="1:65" x14ac:dyDescent="0.25">
      <c r="A530" s="419">
        <v>70024</v>
      </c>
      <c r="B530" s="395" t="s">
        <v>133</v>
      </c>
      <c r="C530" s="395"/>
      <c r="D530" s="395"/>
      <c r="E530" s="392" t="s">
        <v>458</v>
      </c>
      <c r="F530" s="401" t="s">
        <v>44</v>
      </c>
      <c r="G530" s="404">
        <v>4465</v>
      </c>
      <c r="H530" s="409">
        <v>983831.33</v>
      </c>
      <c r="I530" s="409"/>
      <c r="J530" s="409">
        <v>166165.31</v>
      </c>
      <c r="K530" s="409"/>
      <c r="L530" s="409"/>
      <c r="M530" s="409"/>
      <c r="N530" s="409"/>
      <c r="O530" s="404">
        <v>4465</v>
      </c>
      <c r="P530" s="409">
        <v>983831.33</v>
      </c>
      <c r="Q530" s="409"/>
      <c r="R530" s="409">
        <v>166165.31</v>
      </c>
      <c r="S530" s="409"/>
      <c r="T530" s="409"/>
      <c r="U530" s="409"/>
      <c r="V530" s="409"/>
      <c r="W530" s="404">
        <v>9273</v>
      </c>
      <c r="X530" s="409">
        <v>2475143.08</v>
      </c>
      <c r="Y530" s="409"/>
      <c r="Z530" s="409">
        <v>523863.03999999998</v>
      </c>
      <c r="AA530" s="409"/>
      <c r="AB530" s="409"/>
      <c r="AC530" s="409"/>
      <c r="AD530" s="409"/>
      <c r="AE530" s="404">
        <v>8049</v>
      </c>
      <c r="AF530" s="409">
        <v>2259226.15</v>
      </c>
      <c r="AG530" s="409"/>
      <c r="AH530" s="409">
        <v>381073.27</v>
      </c>
      <c r="AI530" s="409"/>
      <c r="AJ530" s="409"/>
      <c r="AK530" s="409"/>
      <c r="AL530" s="409"/>
      <c r="AM530" s="276"/>
      <c r="AN530" s="276"/>
      <c r="AO530" s="353"/>
      <c r="AP530" s="276"/>
      <c r="AQ530" s="276"/>
      <c r="AR530" s="353"/>
      <c r="AS530" s="276"/>
      <c r="AT530" s="276"/>
      <c r="AU530" s="276"/>
      <c r="AV530" s="276"/>
      <c r="AW530" s="276"/>
      <c r="AX530" s="276"/>
      <c r="AY530" s="276"/>
      <c r="AZ530" s="276"/>
      <c r="BA530" s="276"/>
      <c r="BB530" s="276"/>
      <c r="BC530" s="276"/>
      <c r="BD530" s="276"/>
      <c r="BE530" s="276"/>
      <c r="BF530" s="276"/>
      <c r="BG530" s="276"/>
      <c r="BH530" s="276"/>
      <c r="BI530" s="276"/>
      <c r="BJ530" s="276"/>
      <c r="BK530" s="276"/>
      <c r="BL530" s="276"/>
      <c r="BM530" s="276"/>
    </row>
    <row r="531" spans="1:65" x14ac:dyDescent="0.25">
      <c r="A531" s="270">
        <v>72027</v>
      </c>
      <c r="B531" s="81" t="s">
        <v>134</v>
      </c>
      <c r="C531" s="81"/>
      <c r="D531" s="81"/>
      <c r="E531" s="77" t="s">
        <v>432</v>
      </c>
      <c r="F531" s="268" t="s">
        <v>44</v>
      </c>
      <c r="G531" s="100">
        <v>3169</v>
      </c>
      <c r="H531" s="101">
        <v>14189061.939999999</v>
      </c>
      <c r="I531" s="101"/>
      <c r="J531" s="101">
        <v>6652372.0700000003</v>
      </c>
      <c r="K531" s="101"/>
      <c r="L531" s="101"/>
      <c r="M531" s="101"/>
      <c r="N531" s="101"/>
      <c r="O531" s="100">
        <v>3650</v>
      </c>
      <c r="P531" s="101">
        <v>17036129.710000001</v>
      </c>
      <c r="Q531" s="101"/>
      <c r="R531" s="101">
        <v>6861422.6699999999</v>
      </c>
      <c r="S531" s="101"/>
      <c r="T531" s="101"/>
      <c r="U531" s="101"/>
      <c r="V531" s="101"/>
      <c r="W531" s="100">
        <v>3137</v>
      </c>
      <c r="X531" s="101">
        <v>14640866.32</v>
      </c>
      <c r="Y531" s="101"/>
      <c r="Z531" s="101">
        <v>5798850.0999999996</v>
      </c>
      <c r="AA531" s="101"/>
      <c r="AB531" s="101"/>
      <c r="AC531" s="101"/>
      <c r="AD531" s="101"/>
      <c r="AE531" s="100">
        <v>2137</v>
      </c>
      <c r="AF531" s="101">
        <v>11487215.369999999</v>
      </c>
      <c r="AG531" s="101"/>
      <c r="AH531" s="101">
        <v>5436897.2199999997</v>
      </c>
      <c r="AI531" s="101"/>
      <c r="AJ531" s="101"/>
      <c r="AK531" s="101"/>
      <c r="AL531" s="101"/>
      <c r="AN531" s="198"/>
      <c r="AO531" s="351"/>
      <c r="AP531" s="214"/>
      <c r="AQ531" s="198"/>
      <c r="AR531" s="351"/>
      <c r="AS531" s="214"/>
      <c r="AT531" s="198"/>
      <c r="AU531" s="214"/>
      <c r="AV531" s="214"/>
      <c r="AW531" s="198"/>
      <c r="AX531" s="214"/>
      <c r="AY531" s="214"/>
    </row>
    <row r="532" spans="1:65" x14ac:dyDescent="0.25">
      <c r="A532" s="270">
        <v>72027</v>
      </c>
      <c r="B532" s="81" t="s">
        <v>134</v>
      </c>
      <c r="C532" s="81"/>
      <c r="D532" s="81"/>
      <c r="E532" s="77" t="s">
        <v>433</v>
      </c>
      <c r="F532" s="268" t="s">
        <v>44</v>
      </c>
      <c r="G532" s="100">
        <v>92436</v>
      </c>
      <c r="H532" s="101">
        <v>5678414.96</v>
      </c>
      <c r="I532" s="101"/>
      <c r="J532" s="101">
        <v>2852928.1</v>
      </c>
      <c r="K532" s="101"/>
      <c r="L532" s="101"/>
      <c r="M532" s="101"/>
      <c r="N532" s="101"/>
      <c r="O532" s="100">
        <v>101522</v>
      </c>
      <c r="P532" s="101">
        <v>6863217.2000000002</v>
      </c>
      <c r="Q532" s="101"/>
      <c r="R532" s="101">
        <v>2566618.7000000002</v>
      </c>
      <c r="S532" s="101"/>
      <c r="T532" s="101"/>
      <c r="U532" s="101"/>
      <c r="V532" s="101"/>
      <c r="W532" s="100">
        <v>101686</v>
      </c>
      <c r="X532" s="101">
        <v>7625439.0599999996</v>
      </c>
      <c r="Y532" s="101"/>
      <c r="Z532" s="101">
        <v>2483247.6</v>
      </c>
      <c r="AA532" s="101"/>
      <c r="AB532" s="101"/>
      <c r="AC532" s="101"/>
      <c r="AD532" s="101"/>
      <c r="AE532" s="100">
        <v>95613</v>
      </c>
      <c r="AF532" s="101">
        <v>6622584.5099999998</v>
      </c>
      <c r="AG532" s="101"/>
      <c r="AH532" s="101">
        <v>2657185.39</v>
      </c>
      <c r="AI532" s="101"/>
      <c r="AJ532" s="101"/>
      <c r="AK532" s="101"/>
      <c r="AL532" s="101"/>
      <c r="AN532" s="198"/>
      <c r="AO532" s="351"/>
      <c r="AP532" s="214"/>
      <c r="AQ532" s="198"/>
      <c r="AR532" s="351"/>
      <c r="AS532" s="214"/>
      <c r="AT532" s="198"/>
      <c r="AU532" s="214"/>
      <c r="AV532" s="214"/>
      <c r="AW532" s="198"/>
      <c r="AX532" s="214"/>
      <c r="AY532" s="214"/>
    </row>
    <row r="533" spans="1:65" x14ac:dyDescent="0.25">
      <c r="A533" s="270">
        <v>73684</v>
      </c>
      <c r="B533" s="81" t="s">
        <v>135</v>
      </c>
      <c r="C533" s="81"/>
      <c r="D533" s="81"/>
      <c r="E533" s="77" t="s">
        <v>432</v>
      </c>
      <c r="F533" s="268" t="s">
        <v>44</v>
      </c>
      <c r="G533" s="100">
        <v>1224</v>
      </c>
      <c r="H533" s="101">
        <v>5267954.5599999996</v>
      </c>
      <c r="I533" s="101"/>
      <c r="J533" s="101">
        <v>2600452.61</v>
      </c>
      <c r="K533" s="101"/>
      <c r="L533" s="101"/>
      <c r="M533" s="101"/>
      <c r="N533" s="101"/>
      <c r="O533" s="100">
        <v>1514</v>
      </c>
      <c r="P533" s="101">
        <v>6214697.4199999999</v>
      </c>
      <c r="Q533" s="101"/>
      <c r="R533" s="101">
        <v>2781929.89</v>
      </c>
      <c r="S533" s="101"/>
      <c r="T533" s="101"/>
      <c r="U533" s="101"/>
      <c r="V533" s="101"/>
      <c r="W533" s="100">
        <v>1465</v>
      </c>
      <c r="X533" s="101">
        <v>6079640.29</v>
      </c>
      <c r="Y533" s="101"/>
      <c r="Z533" s="101">
        <v>2674309.4300000002</v>
      </c>
      <c r="AA533" s="101"/>
      <c r="AB533" s="101"/>
      <c r="AC533" s="101"/>
      <c r="AD533" s="101"/>
      <c r="AE533" s="100">
        <v>1276</v>
      </c>
      <c r="AF533" s="101">
        <v>6160518.3300000001</v>
      </c>
      <c r="AG533" s="101"/>
      <c r="AH533" s="101">
        <v>2703197.9</v>
      </c>
      <c r="AI533" s="101"/>
      <c r="AJ533" s="101"/>
      <c r="AK533" s="101"/>
      <c r="AL533" s="101"/>
      <c r="AN533" s="198"/>
      <c r="AO533" s="351"/>
      <c r="AP533" s="214"/>
      <c r="AQ533" s="198"/>
      <c r="AR533" s="351"/>
      <c r="AS533" s="214"/>
      <c r="AT533" s="198"/>
      <c r="AU533" s="214"/>
      <c r="AV533" s="214"/>
      <c r="AW533" s="198"/>
      <c r="AX533" s="214"/>
      <c r="AY533" s="214"/>
    </row>
    <row r="534" spans="1:65" x14ac:dyDescent="0.25">
      <c r="A534" s="270">
        <v>73684</v>
      </c>
      <c r="B534" s="81" t="s">
        <v>135</v>
      </c>
      <c r="C534" s="81"/>
      <c r="D534" s="81"/>
      <c r="E534" s="77" t="s">
        <v>433</v>
      </c>
      <c r="F534" s="268" t="s">
        <v>44</v>
      </c>
      <c r="G534" s="100">
        <v>73637</v>
      </c>
      <c r="H534" s="101">
        <v>3732756.27</v>
      </c>
      <c r="I534" s="101"/>
      <c r="J534" s="101">
        <v>2193021.88</v>
      </c>
      <c r="K534" s="101"/>
      <c r="L534" s="101"/>
      <c r="M534" s="101"/>
      <c r="N534" s="101"/>
      <c r="O534" s="100">
        <v>74043</v>
      </c>
      <c r="P534" s="101">
        <v>4065941.44</v>
      </c>
      <c r="Q534" s="101"/>
      <c r="R534" s="101">
        <v>2079138.23</v>
      </c>
      <c r="S534" s="101"/>
      <c r="T534" s="101"/>
      <c r="U534" s="101"/>
      <c r="V534" s="101"/>
      <c r="W534" s="100">
        <v>79341</v>
      </c>
      <c r="X534" s="101">
        <v>4708718.05</v>
      </c>
      <c r="Y534" s="101"/>
      <c r="Z534" s="101">
        <v>2122686.0699999998</v>
      </c>
      <c r="AA534" s="101"/>
      <c r="AB534" s="101"/>
      <c r="AC534" s="101"/>
      <c r="AD534" s="101"/>
      <c r="AE534" s="100">
        <v>92550</v>
      </c>
      <c r="AF534" s="101">
        <v>5819260.8499999996</v>
      </c>
      <c r="AG534" s="101"/>
      <c r="AH534" s="101">
        <v>2635190.4</v>
      </c>
      <c r="AI534" s="101"/>
      <c r="AJ534" s="101"/>
      <c r="AK534" s="101"/>
      <c r="AL534" s="101"/>
      <c r="AN534" s="198"/>
      <c r="AO534" s="351"/>
      <c r="AP534" s="214"/>
      <c r="AQ534" s="198"/>
      <c r="AR534" s="351"/>
      <c r="AS534" s="214"/>
      <c r="AT534" s="198"/>
      <c r="AU534" s="214"/>
      <c r="AV534" s="214"/>
      <c r="AW534" s="198"/>
      <c r="AX534" s="214"/>
      <c r="AY534" s="214"/>
    </row>
    <row r="535" spans="1:65" x14ac:dyDescent="0.25">
      <c r="A535" s="417">
        <v>73684</v>
      </c>
      <c r="B535" s="394" t="s">
        <v>135</v>
      </c>
      <c r="C535" s="394"/>
      <c r="D535" s="394"/>
      <c r="E535" s="390" t="s">
        <v>448</v>
      </c>
      <c r="F535" s="399" t="s">
        <v>44</v>
      </c>
      <c r="G535" s="402"/>
      <c r="H535" s="407"/>
      <c r="I535" s="407"/>
      <c r="J535" s="412"/>
      <c r="K535" s="412"/>
      <c r="L535" s="412"/>
      <c r="M535" s="412"/>
      <c r="N535" s="412"/>
      <c r="O535" s="402">
        <v>138</v>
      </c>
      <c r="P535" s="407">
        <v>831201.29</v>
      </c>
      <c r="Q535" s="407"/>
      <c r="R535" s="412">
        <v>96065.82</v>
      </c>
      <c r="S535" s="412"/>
      <c r="T535" s="412"/>
      <c r="U535" s="412"/>
      <c r="V535" s="412"/>
      <c r="W535" s="414">
        <v>273</v>
      </c>
      <c r="X535" s="412">
        <v>1851013.64</v>
      </c>
      <c r="Y535" s="407"/>
      <c r="Z535" s="412">
        <v>93432.3</v>
      </c>
      <c r="AA535" s="412"/>
      <c r="AB535" s="412"/>
      <c r="AC535" s="412"/>
      <c r="AD535" s="412"/>
      <c r="AE535" s="414">
        <v>207</v>
      </c>
      <c r="AF535" s="412">
        <v>1357056.76</v>
      </c>
      <c r="AG535" s="407"/>
      <c r="AH535" s="412">
        <v>135173.31</v>
      </c>
      <c r="AI535" s="412"/>
      <c r="AJ535" s="412"/>
      <c r="AK535" s="412"/>
      <c r="AL535" s="412"/>
      <c r="AM535" s="219"/>
      <c r="AN535" s="219"/>
      <c r="AO535" s="352"/>
      <c r="AP535" s="219"/>
      <c r="AQ535" s="219"/>
      <c r="AR535" s="352"/>
      <c r="AS535" s="219"/>
      <c r="AT535" s="219"/>
      <c r="AU535" s="219"/>
      <c r="AV535" s="219"/>
      <c r="AW535" s="219"/>
      <c r="AX535" s="219"/>
      <c r="AY535" s="219"/>
      <c r="AZ535" s="219"/>
      <c r="BA535" s="219"/>
      <c r="BB535" s="219"/>
      <c r="BC535" s="219"/>
      <c r="BD535" s="219"/>
      <c r="BE535" s="219"/>
      <c r="BF535" s="219"/>
      <c r="BG535" s="219"/>
      <c r="BH535" s="219"/>
      <c r="BI535" s="219"/>
      <c r="BJ535" s="219"/>
      <c r="BK535" s="219"/>
      <c r="BL535" s="219"/>
      <c r="BM535" s="219"/>
    </row>
    <row r="536" spans="1:65" x14ac:dyDescent="0.25">
      <c r="A536" s="270">
        <v>76505</v>
      </c>
      <c r="B536" s="81" t="s">
        <v>136</v>
      </c>
      <c r="C536" s="81"/>
      <c r="D536" s="81"/>
      <c r="E536" s="77" t="s">
        <v>432</v>
      </c>
      <c r="F536" s="268" t="s">
        <v>44</v>
      </c>
      <c r="G536" s="100">
        <v>1175</v>
      </c>
      <c r="H536" s="101">
        <v>4951686.72</v>
      </c>
      <c r="I536" s="101"/>
      <c r="J536" s="101">
        <v>2268906.9700000002</v>
      </c>
      <c r="K536" s="101"/>
      <c r="L536" s="101"/>
      <c r="M536" s="101"/>
      <c r="N536" s="101"/>
      <c r="O536" s="100">
        <v>1368</v>
      </c>
      <c r="P536" s="101">
        <v>6258615.9800000004</v>
      </c>
      <c r="Q536" s="101"/>
      <c r="R536" s="101">
        <v>2768810.28</v>
      </c>
      <c r="S536" s="101"/>
      <c r="T536" s="101"/>
      <c r="U536" s="101"/>
      <c r="V536" s="101"/>
      <c r="W536" s="100">
        <v>1295</v>
      </c>
      <c r="X536" s="101">
        <v>6225518.4900000002</v>
      </c>
      <c r="Y536" s="101"/>
      <c r="Z536" s="101">
        <v>2856355.48</v>
      </c>
      <c r="AA536" s="101"/>
      <c r="AB536" s="101"/>
      <c r="AC536" s="101"/>
      <c r="AD536" s="101"/>
      <c r="AE536" s="100">
        <v>1017</v>
      </c>
      <c r="AF536" s="101">
        <v>4986958.24</v>
      </c>
      <c r="AG536" s="101"/>
      <c r="AH536" s="101">
        <v>2296405.61</v>
      </c>
      <c r="AI536" s="101"/>
      <c r="AJ536" s="101"/>
      <c r="AK536" s="101"/>
      <c r="AL536" s="101"/>
      <c r="AN536" s="198"/>
      <c r="AO536" s="351"/>
      <c r="AP536" s="214"/>
      <c r="AQ536" s="198"/>
      <c r="AR536" s="351"/>
      <c r="AS536" s="214"/>
      <c r="AT536" s="198"/>
      <c r="AU536" s="214"/>
      <c r="AV536" s="214"/>
      <c r="AW536" s="198"/>
      <c r="AX536" s="214"/>
      <c r="AY536" s="214"/>
    </row>
    <row r="537" spans="1:65" x14ac:dyDescent="0.25">
      <c r="A537" s="270">
        <v>76505</v>
      </c>
      <c r="B537" s="81" t="s">
        <v>136</v>
      </c>
      <c r="C537" s="81"/>
      <c r="D537" s="81"/>
      <c r="E537" s="77" t="s">
        <v>433</v>
      </c>
      <c r="F537" s="268" t="s">
        <v>44</v>
      </c>
      <c r="G537" s="100">
        <v>53161</v>
      </c>
      <c r="H537" s="101">
        <v>2127675.9</v>
      </c>
      <c r="I537" s="101"/>
      <c r="J537" s="101">
        <v>1528537.54</v>
      </c>
      <c r="K537" s="101"/>
      <c r="L537" s="101"/>
      <c r="M537" s="101"/>
      <c r="N537" s="101"/>
      <c r="O537" s="100">
        <v>60552</v>
      </c>
      <c r="P537" s="101">
        <v>2732576.79</v>
      </c>
      <c r="Q537" s="101"/>
      <c r="R537" s="101">
        <v>1703712.51</v>
      </c>
      <c r="S537" s="101"/>
      <c r="T537" s="101"/>
      <c r="U537" s="101"/>
      <c r="V537" s="101"/>
      <c r="W537" s="100">
        <v>72427</v>
      </c>
      <c r="X537" s="101">
        <v>3495666.18</v>
      </c>
      <c r="Y537" s="101"/>
      <c r="Z537" s="101">
        <v>2137201.42</v>
      </c>
      <c r="AA537" s="101"/>
      <c r="AB537" s="101"/>
      <c r="AC537" s="101"/>
      <c r="AD537" s="101"/>
      <c r="AE537" s="100">
        <v>69366</v>
      </c>
      <c r="AF537" s="101">
        <v>3753661.87</v>
      </c>
      <c r="AG537" s="101"/>
      <c r="AH537" s="101">
        <v>2231644.63</v>
      </c>
      <c r="AI537" s="101"/>
      <c r="AJ537" s="101"/>
      <c r="AK537" s="101"/>
      <c r="AL537" s="101"/>
      <c r="AN537" s="198"/>
      <c r="AO537" s="351"/>
      <c r="AP537" s="214"/>
      <c r="AQ537" s="198"/>
      <c r="AR537" s="351"/>
      <c r="AS537" s="214"/>
      <c r="AT537" s="198"/>
      <c r="AU537" s="214"/>
      <c r="AV537" s="214"/>
      <c r="AW537" s="198"/>
      <c r="AX537" s="214"/>
      <c r="AY537" s="214"/>
    </row>
    <row r="538" spans="1:65" x14ac:dyDescent="0.25">
      <c r="A538" s="417">
        <v>76505</v>
      </c>
      <c r="B538" s="394" t="s">
        <v>136</v>
      </c>
      <c r="C538" s="394"/>
      <c r="D538" s="394"/>
      <c r="E538" s="390" t="s">
        <v>448</v>
      </c>
      <c r="F538" s="399" t="s">
        <v>44</v>
      </c>
      <c r="G538" s="402"/>
      <c r="H538" s="407"/>
      <c r="I538" s="407"/>
      <c r="J538" s="412"/>
      <c r="K538" s="412"/>
      <c r="L538" s="412"/>
      <c r="M538" s="412"/>
      <c r="N538" s="412"/>
      <c r="O538" s="402">
        <v>276</v>
      </c>
      <c r="P538" s="407">
        <v>1359672.6</v>
      </c>
      <c r="Q538" s="407"/>
      <c r="R538" s="412">
        <v>0</v>
      </c>
      <c r="S538" s="412"/>
      <c r="T538" s="412"/>
      <c r="U538" s="412"/>
      <c r="V538" s="412"/>
      <c r="W538" s="414">
        <v>511</v>
      </c>
      <c r="X538" s="412">
        <v>2942389.06</v>
      </c>
      <c r="Y538" s="407"/>
      <c r="Z538" s="412">
        <v>0</v>
      </c>
      <c r="AA538" s="412"/>
      <c r="AB538" s="412"/>
      <c r="AC538" s="412"/>
      <c r="AD538" s="412"/>
      <c r="AE538" s="414">
        <v>490</v>
      </c>
      <c r="AF538" s="412">
        <v>2966772.74</v>
      </c>
      <c r="AG538" s="407"/>
      <c r="AH538" s="412">
        <v>0</v>
      </c>
      <c r="AI538" s="412"/>
      <c r="AJ538" s="412"/>
      <c r="AK538" s="412"/>
      <c r="AL538" s="412"/>
      <c r="AM538" s="219"/>
      <c r="AN538" s="219"/>
      <c r="AO538" s="352"/>
      <c r="AP538" s="219"/>
      <c r="AQ538" s="219"/>
      <c r="AR538" s="352"/>
      <c r="AS538" s="219"/>
      <c r="AT538" s="219"/>
      <c r="AU538" s="219"/>
      <c r="AV538" s="219"/>
      <c r="AW538" s="219"/>
      <c r="AX538" s="219"/>
      <c r="AY538" s="219"/>
      <c r="AZ538" s="219"/>
      <c r="BA538" s="219"/>
      <c r="BB538" s="219"/>
      <c r="BC538" s="219"/>
      <c r="BD538" s="219"/>
      <c r="BE538" s="219"/>
      <c r="BF538" s="219"/>
      <c r="BG538" s="219"/>
      <c r="BH538" s="219"/>
      <c r="BI538" s="219"/>
      <c r="BJ538" s="219"/>
      <c r="BK538" s="219"/>
      <c r="BL538" s="219"/>
      <c r="BM538" s="219"/>
    </row>
    <row r="539" spans="1:65" x14ac:dyDescent="0.25">
      <c r="A539" s="270">
        <v>76498</v>
      </c>
      <c r="B539" s="81" t="s">
        <v>137</v>
      </c>
      <c r="C539" s="81"/>
      <c r="D539" s="81"/>
      <c r="E539" s="77" t="s">
        <v>432</v>
      </c>
      <c r="F539" s="268" t="s">
        <v>44</v>
      </c>
      <c r="G539" s="100">
        <v>5432</v>
      </c>
      <c r="H539" s="101">
        <v>40098630.259999998</v>
      </c>
      <c r="I539" s="101"/>
      <c r="J539" s="101">
        <v>23925042.199999999</v>
      </c>
      <c r="K539" s="101"/>
      <c r="L539" s="101"/>
      <c r="M539" s="101"/>
      <c r="N539" s="101"/>
      <c r="O539" s="100">
        <v>4911</v>
      </c>
      <c r="P539" s="101">
        <v>37486511.810000002</v>
      </c>
      <c r="Q539" s="101"/>
      <c r="R539" s="101">
        <v>21060203.030000001</v>
      </c>
      <c r="S539" s="101"/>
      <c r="T539" s="101"/>
      <c r="U539" s="101"/>
      <c r="V539" s="101"/>
      <c r="W539" s="100">
        <v>4734</v>
      </c>
      <c r="X539" s="101">
        <v>43823487.210000001</v>
      </c>
      <c r="Y539" s="101"/>
      <c r="Z539" s="101">
        <v>27146426.66</v>
      </c>
      <c r="AA539" s="101"/>
      <c r="AB539" s="101"/>
      <c r="AC539" s="101"/>
      <c r="AD539" s="101"/>
      <c r="AE539" s="100">
        <v>3329</v>
      </c>
      <c r="AF539" s="101">
        <v>32600704.710000001</v>
      </c>
      <c r="AG539" s="101"/>
      <c r="AH539" s="101">
        <v>20359383.77</v>
      </c>
      <c r="AI539" s="101"/>
      <c r="AJ539" s="101"/>
      <c r="AK539" s="101"/>
      <c r="AL539" s="101"/>
      <c r="AN539" s="198"/>
      <c r="AO539" s="351"/>
      <c r="AP539" s="214"/>
      <c r="AQ539" s="198"/>
      <c r="AR539" s="351"/>
      <c r="AS539" s="214"/>
      <c r="AT539" s="198"/>
      <c r="AU539" s="214"/>
      <c r="AV539" s="214"/>
      <c r="AW539" s="198"/>
      <c r="AX539" s="214"/>
      <c r="AY539" s="214"/>
    </row>
    <row r="540" spans="1:65" x14ac:dyDescent="0.25">
      <c r="A540" s="270">
        <v>76498</v>
      </c>
      <c r="B540" s="81" t="s">
        <v>137</v>
      </c>
      <c r="C540" s="81"/>
      <c r="D540" s="81"/>
      <c r="E540" s="77" t="s">
        <v>433</v>
      </c>
      <c r="F540" s="268" t="s">
        <v>44</v>
      </c>
      <c r="G540" s="100">
        <v>155674</v>
      </c>
      <c r="H540" s="101">
        <v>7887137.2300000004</v>
      </c>
      <c r="I540" s="101"/>
      <c r="J540" s="101">
        <v>5761434.0800000001</v>
      </c>
      <c r="K540" s="101"/>
      <c r="L540" s="101"/>
      <c r="M540" s="101"/>
      <c r="N540" s="101"/>
      <c r="O540" s="100">
        <v>174152</v>
      </c>
      <c r="P540" s="101">
        <v>8921227.6600000001</v>
      </c>
      <c r="Q540" s="101"/>
      <c r="R540" s="101">
        <v>5397381.9000000004</v>
      </c>
      <c r="S540" s="101"/>
      <c r="T540" s="101"/>
      <c r="U540" s="101"/>
      <c r="V540" s="101"/>
      <c r="W540" s="100">
        <v>179758</v>
      </c>
      <c r="X540" s="101">
        <v>9627640.6500000004</v>
      </c>
      <c r="Y540" s="101"/>
      <c r="Z540" s="101">
        <v>5224255.6900000004</v>
      </c>
      <c r="AA540" s="101"/>
      <c r="AB540" s="101"/>
      <c r="AC540" s="101"/>
      <c r="AD540" s="101"/>
      <c r="AE540" s="100">
        <v>196411</v>
      </c>
      <c r="AF540" s="101">
        <v>10571235.34</v>
      </c>
      <c r="AG540" s="101"/>
      <c r="AH540" s="101">
        <v>6163842.0700000003</v>
      </c>
      <c r="AI540" s="101"/>
      <c r="AJ540" s="101"/>
      <c r="AK540" s="101"/>
      <c r="AL540" s="101"/>
      <c r="AN540" s="198"/>
      <c r="AO540" s="351"/>
      <c r="AP540" s="214"/>
      <c r="AQ540" s="198"/>
      <c r="AR540" s="351"/>
      <c r="AS540" s="214"/>
      <c r="AT540" s="198"/>
      <c r="AU540" s="214"/>
      <c r="AV540" s="214"/>
      <c r="AW540" s="198"/>
      <c r="AX540" s="214"/>
      <c r="AY540" s="214"/>
    </row>
    <row r="541" spans="1:65" x14ac:dyDescent="0.25">
      <c r="A541" s="417">
        <v>76498</v>
      </c>
      <c r="B541" s="394" t="s">
        <v>137</v>
      </c>
      <c r="C541" s="394"/>
      <c r="D541" s="394"/>
      <c r="E541" s="390" t="s">
        <v>448</v>
      </c>
      <c r="F541" s="399" t="s">
        <v>44</v>
      </c>
      <c r="G541" s="402"/>
      <c r="H541" s="407"/>
      <c r="I541" s="407"/>
      <c r="J541" s="412"/>
      <c r="K541" s="412"/>
      <c r="L541" s="412"/>
      <c r="M541" s="412"/>
      <c r="N541" s="412"/>
      <c r="O541" s="402">
        <v>188</v>
      </c>
      <c r="P541" s="407">
        <v>376577.93</v>
      </c>
      <c r="Q541" s="407"/>
      <c r="R541" s="412">
        <v>120657</v>
      </c>
      <c r="S541" s="412"/>
      <c r="T541" s="412"/>
      <c r="U541" s="412"/>
      <c r="V541" s="412"/>
      <c r="W541" s="414">
        <v>344</v>
      </c>
      <c r="X541" s="412">
        <v>880289.46</v>
      </c>
      <c r="Y541" s="407"/>
      <c r="Z541" s="412">
        <v>199922.68</v>
      </c>
      <c r="AA541" s="412"/>
      <c r="AB541" s="412"/>
      <c r="AC541" s="412"/>
      <c r="AD541" s="412"/>
      <c r="AE541" s="414">
        <v>278</v>
      </c>
      <c r="AF541" s="412">
        <v>708604.67</v>
      </c>
      <c r="AG541" s="407"/>
      <c r="AH541" s="412">
        <v>97282.96</v>
      </c>
      <c r="AI541" s="412"/>
      <c r="AJ541" s="412"/>
      <c r="AK541" s="412"/>
      <c r="AL541" s="412"/>
      <c r="AM541" s="219"/>
      <c r="AN541" s="219"/>
      <c r="AO541" s="352"/>
      <c r="AP541" s="219"/>
      <c r="AQ541" s="219"/>
      <c r="AR541" s="352"/>
      <c r="AS541" s="219"/>
      <c r="AT541" s="219"/>
      <c r="AU541" s="219"/>
      <c r="AV541" s="219"/>
      <c r="AW541" s="219"/>
      <c r="AX541" s="219"/>
      <c r="AY541" s="219"/>
      <c r="AZ541" s="219"/>
      <c r="BA541" s="219"/>
      <c r="BB541" s="219"/>
      <c r="BC541" s="219"/>
      <c r="BD541" s="219"/>
      <c r="BE541" s="219"/>
      <c r="BF541" s="219"/>
      <c r="BG541" s="219"/>
      <c r="BH541" s="219"/>
      <c r="BI541" s="219"/>
      <c r="BJ541" s="219"/>
      <c r="BK541" s="219"/>
      <c r="BL541" s="219"/>
      <c r="BM541" s="219"/>
    </row>
    <row r="542" spans="1:65" x14ac:dyDescent="0.25">
      <c r="A542" s="270">
        <v>73374</v>
      </c>
      <c r="B542" s="81" t="s">
        <v>138</v>
      </c>
      <c r="C542" s="81"/>
      <c r="D542" s="81"/>
      <c r="E542" s="77" t="s">
        <v>432</v>
      </c>
      <c r="F542" s="268" t="s">
        <v>45</v>
      </c>
      <c r="G542" s="100">
        <v>471</v>
      </c>
      <c r="H542" s="101">
        <v>2118576.2000000002</v>
      </c>
      <c r="I542" s="101"/>
      <c r="J542" s="101">
        <v>1608011.73</v>
      </c>
      <c r="K542" s="101"/>
      <c r="L542" s="101"/>
      <c r="M542" s="101"/>
      <c r="N542" s="101"/>
      <c r="O542" s="100">
        <v>444</v>
      </c>
      <c r="P542" s="101">
        <v>2393317.17</v>
      </c>
      <c r="Q542" s="101"/>
      <c r="R542" s="101">
        <v>1689999.89</v>
      </c>
      <c r="S542" s="101"/>
      <c r="T542" s="101"/>
      <c r="U542" s="101"/>
      <c r="V542" s="101"/>
      <c r="W542" s="100">
        <v>507</v>
      </c>
      <c r="X542" s="101">
        <v>2776837.48</v>
      </c>
      <c r="Y542" s="101"/>
      <c r="Z542" s="101">
        <v>2021893.42</v>
      </c>
      <c r="AA542" s="101"/>
      <c r="AB542" s="101"/>
      <c r="AC542" s="101"/>
      <c r="AD542" s="101"/>
      <c r="AE542" s="100">
        <v>475</v>
      </c>
      <c r="AF542" s="101">
        <v>3246787.55</v>
      </c>
      <c r="AG542" s="101"/>
      <c r="AH542" s="101">
        <v>2441804.6</v>
      </c>
      <c r="AI542" s="101"/>
      <c r="AJ542" s="101"/>
      <c r="AK542" s="101"/>
      <c r="AL542" s="101"/>
      <c r="AN542" s="198"/>
      <c r="AO542" s="351"/>
      <c r="AP542" s="214"/>
      <c r="AQ542" s="198"/>
      <c r="AR542" s="351"/>
      <c r="AS542" s="214"/>
      <c r="AT542" s="198"/>
      <c r="AU542" s="214"/>
      <c r="AV542" s="214"/>
      <c r="AW542" s="198"/>
      <c r="AX542" s="214"/>
      <c r="AY542" s="214"/>
    </row>
    <row r="543" spans="1:65" x14ac:dyDescent="0.25">
      <c r="A543" s="270">
        <v>73374</v>
      </c>
      <c r="B543" s="81" t="s">
        <v>138</v>
      </c>
      <c r="C543" s="81"/>
      <c r="D543" s="81"/>
      <c r="E543" s="77" t="s">
        <v>433</v>
      </c>
      <c r="F543" s="268" t="s">
        <v>45</v>
      </c>
      <c r="G543" s="100">
        <v>33773</v>
      </c>
      <c r="H543" s="101">
        <v>2117195.69</v>
      </c>
      <c r="I543" s="101"/>
      <c r="J543" s="101">
        <v>1445536.46</v>
      </c>
      <c r="K543" s="101"/>
      <c r="L543" s="101"/>
      <c r="M543" s="101"/>
      <c r="N543" s="101"/>
      <c r="O543" s="100">
        <v>39498</v>
      </c>
      <c r="P543" s="101">
        <v>2768117.51</v>
      </c>
      <c r="Q543" s="101"/>
      <c r="R543" s="101">
        <v>1701867.35</v>
      </c>
      <c r="S543" s="101"/>
      <c r="T543" s="101"/>
      <c r="U543" s="101"/>
      <c r="V543" s="101"/>
      <c r="W543" s="100">
        <v>49343</v>
      </c>
      <c r="X543" s="101">
        <v>3429725.98</v>
      </c>
      <c r="Y543" s="101"/>
      <c r="Z543" s="101">
        <v>2201321.2599999998</v>
      </c>
      <c r="AA543" s="101"/>
      <c r="AB543" s="101"/>
      <c r="AC543" s="101"/>
      <c r="AD543" s="101"/>
      <c r="AE543" s="100">
        <v>56543</v>
      </c>
      <c r="AF543" s="101">
        <v>3743593.97</v>
      </c>
      <c r="AG543" s="101"/>
      <c r="AH543" s="101">
        <v>2237319.96</v>
      </c>
      <c r="AI543" s="101"/>
      <c r="AJ543" s="101"/>
      <c r="AK543" s="101"/>
      <c r="AL543" s="101"/>
      <c r="AN543" s="198"/>
      <c r="AO543" s="351"/>
      <c r="AP543" s="214"/>
      <c r="AQ543" s="198"/>
      <c r="AR543" s="351"/>
      <c r="AS543" s="214"/>
      <c r="AT543" s="198"/>
      <c r="AU543" s="214"/>
      <c r="AV543" s="214"/>
      <c r="AW543" s="198"/>
      <c r="AX543" s="214"/>
      <c r="AY543" s="214"/>
    </row>
    <row r="544" spans="1:65" x14ac:dyDescent="0.25">
      <c r="A544" s="417">
        <v>73374</v>
      </c>
      <c r="B544" s="394" t="s">
        <v>138</v>
      </c>
      <c r="C544" s="394"/>
      <c r="D544" s="394"/>
      <c r="E544" s="390" t="s">
        <v>448</v>
      </c>
      <c r="F544" s="399" t="s">
        <v>45</v>
      </c>
      <c r="G544" s="402"/>
      <c r="H544" s="407"/>
      <c r="I544" s="407"/>
      <c r="J544" s="412"/>
      <c r="K544" s="412"/>
      <c r="L544" s="412"/>
      <c r="M544" s="412"/>
      <c r="N544" s="412"/>
      <c r="O544" s="402">
        <v>153</v>
      </c>
      <c r="P544" s="407">
        <v>965174.23</v>
      </c>
      <c r="Q544" s="407"/>
      <c r="R544" s="412"/>
      <c r="S544" s="412"/>
      <c r="T544" s="412"/>
      <c r="U544" s="412"/>
      <c r="V544" s="412"/>
      <c r="W544" s="414">
        <v>404</v>
      </c>
      <c r="X544" s="412">
        <v>2550446.9500000002</v>
      </c>
      <c r="Y544" s="407"/>
      <c r="Z544" s="412"/>
      <c r="AA544" s="412"/>
      <c r="AB544" s="412"/>
      <c r="AC544" s="412"/>
      <c r="AD544" s="412"/>
      <c r="AE544" s="414">
        <v>282</v>
      </c>
      <c r="AF544" s="412">
        <v>1836527.53</v>
      </c>
      <c r="AG544" s="407"/>
      <c r="AH544" s="412"/>
      <c r="AI544" s="412"/>
      <c r="AJ544" s="412"/>
      <c r="AK544" s="412"/>
      <c r="AL544" s="412"/>
      <c r="AM544" s="219"/>
      <c r="AN544" s="219"/>
      <c r="AO544" s="352"/>
      <c r="AP544" s="219"/>
      <c r="AQ544" s="219"/>
      <c r="AR544" s="352"/>
      <c r="AS544" s="219"/>
      <c r="AT544" s="219"/>
      <c r="AU544" s="219"/>
      <c r="AV544" s="219"/>
      <c r="AW544" s="219"/>
      <c r="AX544" s="219"/>
      <c r="AY544" s="219"/>
      <c r="AZ544" s="219"/>
      <c r="BA544" s="219"/>
      <c r="BB544" s="219"/>
      <c r="BC544" s="219"/>
      <c r="BD544" s="219"/>
      <c r="BE544" s="219"/>
      <c r="BF544" s="219"/>
      <c r="BG544" s="219"/>
      <c r="BH544" s="219"/>
      <c r="BI544" s="219"/>
      <c r="BJ544" s="219"/>
      <c r="BK544" s="219"/>
      <c r="BL544" s="219"/>
      <c r="BM544" s="219"/>
    </row>
    <row r="545" spans="1:65" x14ac:dyDescent="0.25">
      <c r="A545" s="419">
        <v>73374</v>
      </c>
      <c r="B545" s="395" t="s">
        <v>138</v>
      </c>
      <c r="C545" s="395"/>
      <c r="D545" s="395"/>
      <c r="E545" s="392" t="s">
        <v>458</v>
      </c>
      <c r="F545" s="401" t="s">
        <v>45</v>
      </c>
      <c r="G545" s="404"/>
      <c r="H545" s="409"/>
      <c r="I545" s="409"/>
      <c r="J545" s="409"/>
      <c r="K545" s="409"/>
      <c r="L545" s="409"/>
      <c r="M545" s="409"/>
      <c r="N545" s="409"/>
      <c r="O545" s="404">
        <v>2275</v>
      </c>
      <c r="P545" s="409">
        <v>736580.14</v>
      </c>
      <c r="Q545" s="409"/>
      <c r="R545" s="409"/>
      <c r="S545" s="409"/>
      <c r="T545" s="409"/>
      <c r="U545" s="409"/>
      <c r="V545" s="409"/>
      <c r="W545" s="404">
        <v>6146</v>
      </c>
      <c r="X545" s="409">
        <v>1917379.23</v>
      </c>
      <c r="Y545" s="409"/>
      <c r="Z545" s="409"/>
      <c r="AA545" s="409"/>
      <c r="AB545" s="409"/>
      <c r="AC545" s="409"/>
      <c r="AD545" s="409"/>
      <c r="AE545" s="404">
        <v>6273</v>
      </c>
      <c r="AF545" s="409">
        <v>2097136.32</v>
      </c>
      <c r="AG545" s="409"/>
      <c r="AH545" s="409"/>
      <c r="AI545" s="409"/>
      <c r="AJ545" s="409"/>
      <c r="AK545" s="409"/>
      <c r="AL545" s="409"/>
      <c r="AM545" s="276"/>
      <c r="AN545" s="276"/>
      <c r="AO545" s="353"/>
      <c r="AP545" s="276"/>
      <c r="AQ545" s="276"/>
      <c r="AR545" s="353"/>
      <c r="AS545" s="276"/>
      <c r="AT545" s="276"/>
      <c r="AU545" s="276"/>
      <c r="AV545" s="276"/>
      <c r="AW545" s="276"/>
      <c r="AX545" s="276"/>
      <c r="AY545" s="276"/>
      <c r="AZ545" s="276"/>
      <c r="BA545" s="276"/>
      <c r="BB545" s="276"/>
      <c r="BC545" s="276"/>
      <c r="BD545" s="276"/>
      <c r="BE545" s="276"/>
      <c r="BF545" s="276"/>
      <c r="BG545" s="276"/>
      <c r="BH545" s="276"/>
      <c r="BI545" s="276"/>
      <c r="BJ545" s="276"/>
      <c r="BK545" s="276"/>
      <c r="BL545" s="276"/>
      <c r="BM545" s="276"/>
    </row>
    <row r="546" spans="1:65" x14ac:dyDescent="0.25">
      <c r="A546" s="270">
        <v>72001</v>
      </c>
      <c r="B546" s="81" t="s">
        <v>139</v>
      </c>
      <c r="C546" s="81"/>
      <c r="D546" s="81"/>
      <c r="E546" s="77" t="s">
        <v>432</v>
      </c>
      <c r="F546" s="268" t="s">
        <v>45</v>
      </c>
      <c r="G546" s="100">
        <v>156</v>
      </c>
      <c r="H546" s="101">
        <v>1102146.71</v>
      </c>
      <c r="I546" s="101"/>
      <c r="J546" s="101">
        <v>978052.46</v>
      </c>
      <c r="K546" s="101"/>
      <c r="L546" s="101"/>
      <c r="M546" s="101"/>
      <c r="N546" s="101"/>
      <c r="O546" s="100">
        <v>198</v>
      </c>
      <c r="P546" s="101">
        <v>1508285.08</v>
      </c>
      <c r="Q546" s="101"/>
      <c r="R546" s="101">
        <v>1080314.92</v>
      </c>
      <c r="S546" s="101"/>
      <c r="T546" s="101"/>
      <c r="U546" s="101"/>
      <c r="V546" s="101"/>
      <c r="W546" s="100">
        <v>107</v>
      </c>
      <c r="X546" s="101">
        <v>1550602.69</v>
      </c>
      <c r="Y546" s="101"/>
      <c r="Z546" s="101">
        <v>573909.21</v>
      </c>
      <c r="AA546" s="101"/>
      <c r="AB546" s="101"/>
      <c r="AC546" s="101"/>
      <c r="AD546" s="101"/>
      <c r="AE546" s="100">
        <v>39</v>
      </c>
      <c r="AF546" s="101">
        <v>497505.45</v>
      </c>
      <c r="AG546" s="101"/>
      <c r="AH546" s="101">
        <v>156434.96</v>
      </c>
      <c r="AI546" s="101"/>
      <c r="AJ546" s="101"/>
      <c r="AK546" s="101"/>
      <c r="AL546" s="101"/>
      <c r="AN546" s="198"/>
      <c r="AO546" s="351"/>
      <c r="AP546" s="214"/>
      <c r="AQ546" s="198"/>
      <c r="AR546" s="351"/>
      <c r="AS546" s="214"/>
      <c r="AT546" s="198"/>
      <c r="AU546" s="214"/>
      <c r="AV546" s="214"/>
      <c r="AW546" s="198"/>
      <c r="AX546" s="214"/>
      <c r="AY546" s="214"/>
    </row>
    <row r="547" spans="1:65" x14ac:dyDescent="0.25">
      <c r="A547" s="270">
        <v>72001</v>
      </c>
      <c r="B547" s="81" t="s">
        <v>139</v>
      </c>
      <c r="C547" s="81"/>
      <c r="D547" s="81"/>
      <c r="E547" s="77" t="s">
        <v>433</v>
      </c>
      <c r="F547" s="268" t="s">
        <v>45</v>
      </c>
      <c r="G547" s="100">
        <v>9583</v>
      </c>
      <c r="H547" s="101">
        <v>624983.87</v>
      </c>
      <c r="I547" s="101"/>
      <c r="J547" s="101">
        <v>495690.91</v>
      </c>
      <c r="K547" s="101"/>
      <c r="L547" s="101"/>
      <c r="M547" s="101"/>
      <c r="N547" s="101"/>
      <c r="O547" s="100">
        <v>10921</v>
      </c>
      <c r="P547" s="101">
        <v>696020.92</v>
      </c>
      <c r="Q547" s="101"/>
      <c r="R547" s="101">
        <v>639173.51</v>
      </c>
      <c r="S547" s="101"/>
      <c r="T547" s="101"/>
      <c r="U547" s="101"/>
      <c r="V547" s="101"/>
      <c r="W547" s="100">
        <v>9323</v>
      </c>
      <c r="X547" s="101">
        <v>752049.52</v>
      </c>
      <c r="Y547" s="101"/>
      <c r="Z547" s="101">
        <v>485030.93</v>
      </c>
      <c r="AA547" s="101"/>
      <c r="AB547" s="101"/>
      <c r="AC547" s="101"/>
      <c r="AD547" s="101"/>
      <c r="AE547" s="100">
        <v>7248</v>
      </c>
      <c r="AF547" s="101">
        <v>477963.78</v>
      </c>
      <c r="AG547" s="101"/>
      <c r="AH547" s="101">
        <v>454568.02</v>
      </c>
      <c r="AI547" s="101"/>
      <c r="AJ547" s="101"/>
      <c r="AK547" s="101"/>
      <c r="AL547" s="101"/>
      <c r="AN547" s="198"/>
      <c r="AO547" s="351"/>
      <c r="AP547" s="214"/>
      <c r="AQ547" s="198"/>
      <c r="AR547" s="351"/>
      <c r="AS547" s="214"/>
      <c r="AT547" s="198"/>
      <c r="AU547" s="214"/>
      <c r="AV547" s="214"/>
      <c r="AW547" s="198"/>
      <c r="AX547" s="214"/>
      <c r="AY547" s="214"/>
    </row>
    <row r="548" spans="1:65" x14ac:dyDescent="0.25">
      <c r="A548" s="270">
        <v>73431</v>
      </c>
      <c r="B548" s="81" t="s">
        <v>140</v>
      </c>
      <c r="C548" s="81"/>
      <c r="D548" s="81"/>
      <c r="E548" s="77" t="s">
        <v>432</v>
      </c>
      <c r="F548" s="268" t="s">
        <v>45</v>
      </c>
      <c r="G548" s="100">
        <v>102</v>
      </c>
      <c r="H548" s="101">
        <v>1008630.95</v>
      </c>
      <c r="I548" s="101"/>
      <c r="J548" s="101">
        <v>533269.74</v>
      </c>
      <c r="K548" s="101"/>
      <c r="L548" s="101"/>
      <c r="M548" s="101"/>
      <c r="N548" s="101"/>
      <c r="O548" s="100">
        <v>115</v>
      </c>
      <c r="P548" s="101">
        <v>1058678.8600000001</v>
      </c>
      <c r="Q548" s="101"/>
      <c r="R548" s="101">
        <v>497668.8</v>
      </c>
      <c r="S548" s="101"/>
      <c r="T548" s="101"/>
      <c r="U548" s="101"/>
      <c r="V548" s="101"/>
      <c r="W548" s="100">
        <v>118</v>
      </c>
      <c r="X548" s="101">
        <v>1075381.29</v>
      </c>
      <c r="Y548" s="101"/>
      <c r="Z548" s="101">
        <v>324179.21999999997</v>
      </c>
      <c r="AA548" s="101"/>
      <c r="AB548" s="101"/>
      <c r="AC548" s="101"/>
      <c r="AD548" s="101"/>
      <c r="AE548" s="100">
        <v>91</v>
      </c>
      <c r="AF548" s="101">
        <v>556225.61</v>
      </c>
      <c r="AG548" s="101"/>
      <c r="AH548" s="101">
        <v>299419.65000000002</v>
      </c>
      <c r="AI548" s="101"/>
      <c r="AJ548" s="101"/>
      <c r="AK548" s="101"/>
      <c r="AL548" s="101"/>
      <c r="AN548" s="198"/>
      <c r="AO548" s="351"/>
      <c r="AP548" s="214"/>
      <c r="AQ548" s="198"/>
      <c r="AR548" s="351"/>
      <c r="AS548" s="214"/>
      <c r="AT548" s="198"/>
      <c r="AU548" s="214"/>
      <c r="AV548" s="214"/>
      <c r="AW548" s="198"/>
      <c r="AX548" s="214"/>
      <c r="AY548" s="214"/>
    </row>
    <row r="549" spans="1:65" x14ac:dyDescent="0.25">
      <c r="A549" s="270">
        <v>73431</v>
      </c>
      <c r="B549" s="81" t="s">
        <v>140</v>
      </c>
      <c r="C549" s="81"/>
      <c r="D549" s="81"/>
      <c r="E549" s="77" t="s">
        <v>433</v>
      </c>
      <c r="F549" s="268" t="s">
        <v>45</v>
      </c>
      <c r="G549" s="100">
        <v>8512</v>
      </c>
      <c r="H549" s="101">
        <v>1662300.43</v>
      </c>
      <c r="I549" s="101"/>
      <c r="J549" s="101">
        <v>1356340.37</v>
      </c>
      <c r="K549" s="101"/>
      <c r="L549" s="101"/>
      <c r="M549" s="101"/>
      <c r="N549" s="101"/>
      <c r="O549" s="100">
        <v>8800</v>
      </c>
      <c r="P549" s="101">
        <v>2509390.5499999998</v>
      </c>
      <c r="Q549" s="101"/>
      <c r="R549" s="101">
        <v>1329087.95</v>
      </c>
      <c r="S549" s="101"/>
      <c r="T549" s="101"/>
      <c r="U549" s="101"/>
      <c r="V549" s="101"/>
      <c r="W549" s="100">
        <v>10017</v>
      </c>
      <c r="X549" s="101">
        <v>2921066.49</v>
      </c>
      <c r="Y549" s="101"/>
      <c r="Z549" s="101">
        <v>863254.3</v>
      </c>
      <c r="AA549" s="101"/>
      <c r="AB549" s="101"/>
      <c r="AC549" s="101"/>
      <c r="AD549" s="101"/>
      <c r="AE549" s="100">
        <v>6582</v>
      </c>
      <c r="AF549" s="101">
        <v>966345.96</v>
      </c>
      <c r="AG549" s="101"/>
      <c r="AH549" s="101">
        <v>288973.09000000003</v>
      </c>
      <c r="AI549" s="101"/>
      <c r="AJ549" s="101"/>
      <c r="AK549" s="101"/>
      <c r="AL549" s="101"/>
      <c r="AN549" s="198"/>
      <c r="AO549" s="351"/>
      <c r="AP549" s="214"/>
      <c r="AQ549" s="198"/>
      <c r="AR549" s="351"/>
      <c r="AS549" s="214"/>
      <c r="AT549" s="198"/>
      <c r="AU549" s="214"/>
      <c r="AV549" s="214"/>
      <c r="AW549" s="198"/>
      <c r="AX549" s="214"/>
      <c r="AY549" s="214"/>
    </row>
    <row r="550" spans="1:65" x14ac:dyDescent="0.25">
      <c r="A550" s="270">
        <v>73469</v>
      </c>
      <c r="B550" s="81" t="s">
        <v>141</v>
      </c>
      <c r="C550" s="81"/>
      <c r="D550" s="81"/>
      <c r="E550" s="77" t="s">
        <v>432</v>
      </c>
      <c r="F550" s="268" t="s">
        <v>45</v>
      </c>
      <c r="G550" s="100">
        <v>313</v>
      </c>
      <c r="H550" s="101">
        <v>4551404.9800000004</v>
      </c>
      <c r="I550" s="101"/>
      <c r="J550" s="101">
        <v>2298635.4900000002</v>
      </c>
      <c r="K550" s="101"/>
      <c r="L550" s="101"/>
      <c r="M550" s="101"/>
      <c r="N550" s="101"/>
      <c r="O550" s="100">
        <v>352</v>
      </c>
      <c r="P550" s="101">
        <v>9648801.2200000007</v>
      </c>
      <c r="Q550" s="101"/>
      <c r="R550" s="101">
        <v>2778166.11</v>
      </c>
      <c r="S550" s="101"/>
      <c r="T550" s="101"/>
      <c r="U550" s="101"/>
      <c r="V550" s="101"/>
      <c r="W550" s="100">
        <v>161</v>
      </c>
      <c r="X550" s="101">
        <v>5561527.4900000002</v>
      </c>
      <c r="Y550" s="101"/>
      <c r="Z550" s="101">
        <v>936706.14</v>
      </c>
      <c r="AA550" s="101"/>
      <c r="AB550" s="101"/>
      <c r="AC550" s="101"/>
      <c r="AD550" s="101"/>
      <c r="AE550" s="100">
        <v>169</v>
      </c>
      <c r="AF550" s="101">
        <v>6650912.2300000004</v>
      </c>
      <c r="AG550" s="101"/>
      <c r="AH550" s="101">
        <v>873241.13</v>
      </c>
      <c r="AI550" s="101"/>
      <c r="AJ550" s="101"/>
      <c r="AK550" s="101"/>
      <c r="AL550" s="101"/>
      <c r="AN550" s="198"/>
      <c r="AO550" s="351"/>
      <c r="AP550" s="214"/>
      <c r="AQ550" s="198"/>
      <c r="AR550" s="351"/>
      <c r="AS550" s="214"/>
      <c r="AT550" s="198"/>
      <c r="AU550" s="214"/>
      <c r="AV550" s="214"/>
      <c r="AW550" s="198"/>
      <c r="AX550" s="214"/>
      <c r="AY550" s="214"/>
    </row>
    <row r="551" spans="1:65" x14ac:dyDescent="0.25">
      <c r="A551" s="270">
        <v>73469</v>
      </c>
      <c r="B551" s="81" t="s">
        <v>141</v>
      </c>
      <c r="C551" s="81"/>
      <c r="D551" s="81"/>
      <c r="E551" s="77" t="s">
        <v>433</v>
      </c>
      <c r="F551" s="268" t="s">
        <v>45</v>
      </c>
      <c r="G551" s="100">
        <v>8933</v>
      </c>
      <c r="H551" s="101">
        <v>613717.53</v>
      </c>
      <c r="I551" s="101"/>
      <c r="J551" s="101">
        <v>443582.25</v>
      </c>
      <c r="K551" s="101"/>
      <c r="L551" s="101"/>
      <c r="M551" s="101"/>
      <c r="N551" s="101"/>
      <c r="O551" s="100">
        <v>3779</v>
      </c>
      <c r="P551" s="101">
        <v>412385.44</v>
      </c>
      <c r="Q551" s="101"/>
      <c r="R551" s="101">
        <v>120791.24</v>
      </c>
      <c r="S551" s="101"/>
      <c r="T551" s="101"/>
      <c r="U551" s="101"/>
      <c r="V551" s="101"/>
      <c r="W551" s="100">
        <v>6587</v>
      </c>
      <c r="X551" s="101">
        <v>601153.94999999995</v>
      </c>
      <c r="Y551" s="101"/>
      <c r="Z551" s="101">
        <v>387205.13</v>
      </c>
      <c r="AA551" s="101"/>
      <c r="AB551" s="101"/>
      <c r="AC551" s="101"/>
      <c r="AD551" s="101"/>
      <c r="AE551" s="100">
        <v>4134</v>
      </c>
      <c r="AF551" s="101">
        <v>260725.59</v>
      </c>
      <c r="AG551" s="101"/>
      <c r="AH551" s="101">
        <v>339155.48</v>
      </c>
      <c r="AI551" s="101"/>
      <c r="AJ551" s="101"/>
      <c r="AK551" s="101"/>
      <c r="AL551" s="101"/>
      <c r="AN551" s="198"/>
      <c r="AO551" s="351"/>
      <c r="AP551" s="214"/>
      <c r="AQ551" s="198"/>
      <c r="AR551" s="351"/>
      <c r="AS551" s="214"/>
      <c r="AT551" s="198"/>
      <c r="AU551" s="214"/>
      <c r="AV551" s="214"/>
      <c r="AW551" s="198"/>
      <c r="AX551" s="214"/>
      <c r="AY551" s="214"/>
    </row>
    <row r="552" spans="1:65" x14ac:dyDescent="0.25">
      <c r="A552" s="270">
        <v>73053</v>
      </c>
      <c r="B552" s="81" t="s">
        <v>142</v>
      </c>
      <c r="C552" s="81"/>
      <c r="D552" s="81"/>
      <c r="E552" s="77" t="s">
        <v>432</v>
      </c>
      <c r="F552" s="268" t="s">
        <v>45</v>
      </c>
      <c r="G552" s="100">
        <v>214</v>
      </c>
      <c r="H552" s="101">
        <v>862376.94</v>
      </c>
      <c r="I552" s="101"/>
      <c r="J552" s="101">
        <v>1090748.58</v>
      </c>
      <c r="K552" s="101"/>
      <c r="L552" s="101"/>
      <c r="M552" s="101"/>
      <c r="N552" s="101"/>
      <c r="O552" s="100">
        <v>137</v>
      </c>
      <c r="P552" s="101">
        <v>613533.39</v>
      </c>
      <c r="Q552" s="101"/>
      <c r="R552" s="101">
        <v>792498.58</v>
      </c>
      <c r="S552" s="101"/>
      <c r="T552" s="101"/>
      <c r="U552" s="101"/>
      <c r="V552" s="101"/>
      <c r="W552" s="100">
        <v>154</v>
      </c>
      <c r="X552" s="101">
        <v>825101.96</v>
      </c>
      <c r="Y552" s="101"/>
      <c r="Z552" s="101">
        <v>957348.77</v>
      </c>
      <c r="AA552" s="101"/>
      <c r="AB552" s="101"/>
      <c r="AC552" s="101"/>
      <c r="AD552" s="101"/>
      <c r="AE552" s="100">
        <v>120</v>
      </c>
      <c r="AF552" s="101">
        <v>574986.86</v>
      </c>
      <c r="AG552" s="101"/>
      <c r="AH552" s="101">
        <v>725541.93</v>
      </c>
      <c r="AI552" s="101"/>
      <c r="AJ552" s="101"/>
      <c r="AK552" s="101"/>
      <c r="AL552" s="101"/>
      <c r="AN552" s="198"/>
      <c r="AO552" s="351"/>
      <c r="AP552" s="214"/>
      <c r="AQ552" s="198"/>
      <c r="AR552" s="351"/>
      <c r="AS552" s="214"/>
      <c r="AT552" s="198"/>
      <c r="AU552" s="214"/>
      <c r="AV552" s="214"/>
      <c r="AW552" s="198"/>
      <c r="AX552" s="214"/>
      <c r="AY552" s="214"/>
    </row>
    <row r="553" spans="1:65" x14ac:dyDescent="0.25">
      <c r="A553" s="270">
        <v>73053</v>
      </c>
      <c r="B553" s="81" t="s">
        <v>142</v>
      </c>
      <c r="C553" s="81"/>
      <c r="D553" s="81"/>
      <c r="E553" s="77" t="s">
        <v>433</v>
      </c>
      <c r="F553" s="268" t="s">
        <v>45</v>
      </c>
      <c r="G553" s="100">
        <v>33162</v>
      </c>
      <c r="H553" s="101">
        <v>1294271.1000000001</v>
      </c>
      <c r="I553" s="101"/>
      <c r="J553" s="101">
        <v>1205829.8999999999</v>
      </c>
      <c r="K553" s="101"/>
      <c r="L553" s="101"/>
      <c r="M553" s="101"/>
      <c r="N553" s="101"/>
      <c r="O553" s="100">
        <v>27926</v>
      </c>
      <c r="P553" s="101">
        <v>1230282.31</v>
      </c>
      <c r="Q553" s="101"/>
      <c r="R553" s="101">
        <v>895098.24</v>
      </c>
      <c r="S553" s="101"/>
      <c r="T553" s="101"/>
      <c r="U553" s="101"/>
      <c r="V553" s="101"/>
      <c r="W553" s="100">
        <v>27601</v>
      </c>
      <c r="X553" s="101">
        <v>1471660.68</v>
      </c>
      <c r="Y553" s="101"/>
      <c r="Z553" s="101">
        <v>877532.66</v>
      </c>
      <c r="AA553" s="101"/>
      <c r="AB553" s="101"/>
      <c r="AC553" s="101"/>
      <c r="AD553" s="101"/>
      <c r="AE553" s="100">
        <v>31260</v>
      </c>
      <c r="AF553" s="101">
        <v>1434782.59</v>
      </c>
      <c r="AG553" s="101"/>
      <c r="AH553" s="101">
        <v>1044831.92</v>
      </c>
      <c r="AI553" s="101"/>
      <c r="AJ553" s="101"/>
      <c r="AK553" s="101"/>
      <c r="AL553" s="101"/>
      <c r="AN553" s="198"/>
      <c r="AO553" s="351"/>
      <c r="AP553" s="214"/>
      <c r="AQ553" s="198"/>
      <c r="AR553" s="351"/>
      <c r="AS553" s="214"/>
      <c r="AT553" s="198"/>
      <c r="AU553" s="214"/>
      <c r="AV553" s="214"/>
      <c r="AW553" s="198"/>
      <c r="AX553" s="214"/>
      <c r="AY553" s="214"/>
    </row>
    <row r="554" spans="1:65" x14ac:dyDescent="0.25">
      <c r="A554" s="270">
        <v>72003</v>
      </c>
      <c r="B554" s="81" t="s">
        <v>143</v>
      </c>
      <c r="C554" s="81"/>
      <c r="D554" s="81"/>
      <c r="E554" s="77" t="s">
        <v>432</v>
      </c>
      <c r="F554" s="268" t="s">
        <v>45</v>
      </c>
      <c r="G554" s="100">
        <v>716</v>
      </c>
      <c r="H554" s="101">
        <v>2843752.59</v>
      </c>
      <c r="I554" s="101"/>
      <c r="J554" s="101">
        <v>2340987.02</v>
      </c>
      <c r="K554" s="101"/>
      <c r="L554" s="101"/>
      <c r="M554" s="101"/>
      <c r="N554" s="101"/>
      <c r="O554" s="100">
        <v>558</v>
      </c>
      <c r="P554" s="101">
        <v>2191721.41</v>
      </c>
      <c r="Q554" s="101"/>
      <c r="R554" s="101">
        <v>2203360.77</v>
      </c>
      <c r="S554" s="101"/>
      <c r="T554" s="101"/>
      <c r="U554" s="101"/>
      <c r="V554" s="101"/>
      <c r="W554" s="100">
        <v>742</v>
      </c>
      <c r="X554" s="101">
        <v>2621300.52</v>
      </c>
      <c r="Y554" s="101"/>
      <c r="Z554" s="101">
        <v>2767457.58</v>
      </c>
      <c r="AA554" s="101"/>
      <c r="AB554" s="101"/>
      <c r="AC554" s="101"/>
      <c r="AD554" s="101"/>
      <c r="AE554" s="100">
        <v>604</v>
      </c>
      <c r="AF554" s="101">
        <v>2265739.4</v>
      </c>
      <c r="AG554" s="101"/>
      <c r="AH554" s="101">
        <v>2355750.41</v>
      </c>
      <c r="AI554" s="101"/>
      <c r="AJ554" s="101"/>
      <c r="AK554" s="101"/>
      <c r="AL554" s="101"/>
      <c r="AN554" s="198"/>
      <c r="AO554" s="351"/>
      <c r="AP554" s="214"/>
      <c r="AQ554" s="198"/>
      <c r="AR554" s="351"/>
      <c r="AS554" s="214"/>
      <c r="AT554" s="198"/>
      <c r="AU554" s="214"/>
      <c r="AV554" s="214"/>
      <c r="AW554" s="198"/>
      <c r="AX554" s="214"/>
      <c r="AY554" s="214"/>
    </row>
    <row r="555" spans="1:65" x14ac:dyDescent="0.25">
      <c r="A555" s="270">
        <v>72003</v>
      </c>
      <c r="B555" s="81" t="s">
        <v>143</v>
      </c>
      <c r="C555" s="81"/>
      <c r="D555" s="81"/>
      <c r="E555" s="77" t="s">
        <v>433</v>
      </c>
      <c r="F555" s="268" t="s">
        <v>45</v>
      </c>
      <c r="G555" s="100">
        <v>47405</v>
      </c>
      <c r="H555" s="101">
        <v>2437416.0099999998</v>
      </c>
      <c r="I555" s="101"/>
      <c r="J555" s="101">
        <v>2058721.48</v>
      </c>
      <c r="K555" s="101"/>
      <c r="L555" s="101"/>
      <c r="M555" s="101"/>
      <c r="N555" s="101"/>
      <c r="O555" s="100">
        <v>49372</v>
      </c>
      <c r="P555" s="101">
        <v>2245390.88</v>
      </c>
      <c r="Q555" s="101"/>
      <c r="R555" s="101">
        <v>2150037.73</v>
      </c>
      <c r="S555" s="101"/>
      <c r="T555" s="101"/>
      <c r="U555" s="101"/>
      <c r="V555" s="101"/>
      <c r="W555" s="100">
        <v>55391</v>
      </c>
      <c r="X555" s="101">
        <v>2925609.14</v>
      </c>
      <c r="Y555" s="101"/>
      <c r="Z555" s="101">
        <v>2427620.98</v>
      </c>
      <c r="AA555" s="101"/>
      <c r="AB555" s="101"/>
      <c r="AC555" s="101"/>
      <c r="AD555" s="101"/>
      <c r="AE555" s="100">
        <v>64417</v>
      </c>
      <c r="AF555" s="101">
        <v>3463380.54</v>
      </c>
      <c r="AG555" s="101"/>
      <c r="AH555" s="101">
        <v>2798194.7</v>
      </c>
      <c r="AI555" s="101"/>
      <c r="AJ555" s="101"/>
      <c r="AK555" s="101"/>
      <c r="AL555" s="101"/>
      <c r="AN555" s="198"/>
      <c r="AO555" s="351"/>
      <c r="AP555" s="214"/>
      <c r="AQ555" s="198"/>
      <c r="AR555" s="351"/>
      <c r="AS555" s="214"/>
      <c r="AT555" s="198"/>
      <c r="AU555" s="214"/>
      <c r="AV555" s="214"/>
      <c r="AW555" s="198"/>
      <c r="AX555" s="214"/>
      <c r="AY555" s="214"/>
    </row>
    <row r="556" spans="1:65" x14ac:dyDescent="0.25">
      <c r="A556" s="419">
        <v>72003</v>
      </c>
      <c r="B556" s="395" t="s">
        <v>143</v>
      </c>
      <c r="C556" s="395"/>
      <c r="D556" s="395"/>
      <c r="E556" s="392" t="s">
        <v>458</v>
      </c>
      <c r="F556" s="401" t="s">
        <v>45</v>
      </c>
      <c r="G556" s="404"/>
      <c r="H556" s="409"/>
      <c r="I556" s="409"/>
      <c r="J556" s="409"/>
      <c r="K556" s="409"/>
      <c r="L556" s="409"/>
      <c r="M556" s="409"/>
      <c r="N556" s="409"/>
      <c r="O556" s="404">
        <v>2966</v>
      </c>
      <c r="P556" s="409">
        <v>650866.18000000005</v>
      </c>
      <c r="Q556" s="409"/>
      <c r="R556" s="409">
        <v>108370.1</v>
      </c>
      <c r="S556" s="409"/>
      <c r="T556" s="409"/>
      <c r="U556" s="409"/>
      <c r="V556" s="409"/>
      <c r="W556" s="404">
        <v>6278</v>
      </c>
      <c r="X556" s="409">
        <v>1534430.05</v>
      </c>
      <c r="Y556" s="409"/>
      <c r="Z556" s="409">
        <v>297120.59000000003</v>
      </c>
      <c r="AA556" s="409"/>
      <c r="AB556" s="409"/>
      <c r="AC556" s="409"/>
      <c r="AD556" s="409"/>
      <c r="AE556" s="404">
        <v>5875</v>
      </c>
      <c r="AF556" s="409">
        <v>1362701.16</v>
      </c>
      <c r="AG556" s="409"/>
      <c r="AH556" s="409">
        <v>235668.04</v>
      </c>
      <c r="AI556" s="409"/>
      <c r="AJ556" s="409"/>
      <c r="AK556" s="409"/>
      <c r="AL556" s="409"/>
      <c r="AM556" s="276"/>
      <c r="AN556" s="276"/>
      <c r="AO556" s="353"/>
      <c r="AP556" s="276"/>
      <c r="AQ556" s="276"/>
      <c r="AR556" s="353"/>
      <c r="AS556" s="276"/>
      <c r="AT556" s="276"/>
      <c r="AU556" s="276"/>
      <c r="AV556" s="276"/>
      <c r="AW556" s="276"/>
      <c r="AX556" s="276"/>
      <c r="AY556" s="276"/>
      <c r="AZ556" s="276"/>
      <c r="BA556" s="276"/>
      <c r="BB556" s="276"/>
      <c r="BC556" s="276"/>
      <c r="BD556" s="276"/>
      <c r="BE556" s="276"/>
      <c r="BF556" s="276"/>
      <c r="BG556" s="276"/>
      <c r="BH556" s="276"/>
      <c r="BI556" s="276"/>
      <c r="BJ556" s="276"/>
      <c r="BK556" s="276"/>
      <c r="BL556" s="276"/>
      <c r="BM556" s="276"/>
    </row>
    <row r="557" spans="1:65" x14ac:dyDescent="0.25">
      <c r="A557" s="270">
        <v>70702</v>
      </c>
      <c r="B557" s="81" t="s">
        <v>144</v>
      </c>
      <c r="C557" s="81"/>
      <c r="D557" s="81"/>
      <c r="E557" s="77" t="s">
        <v>432</v>
      </c>
      <c r="F557" s="268" t="s">
        <v>45</v>
      </c>
      <c r="G557" s="100">
        <v>43</v>
      </c>
      <c r="H557" s="101">
        <v>485718.44</v>
      </c>
      <c r="I557" s="101"/>
      <c r="J557" s="101">
        <v>124307.79</v>
      </c>
      <c r="K557" s="101"/>
      <c r="L557" s="101"/>
      <c r="M557" s="101"/>
      <c r="N557" s="101"/>
      <c r="O557" s="100">
        <v>17</v>
      </c>
      <c r="P557" s="101">
        <v>261425.97</v>
      </c>
      <c r="Q557" s="101"/>
      <c r="R557" s="101">
        <v>69945.77</v>
      </c>
      <c r="S557" s="101"/>
      <c r="T557" s="101"/>
      <c r="U557" s="101"/>
      <c r="V557" s="101"/>
      <c r="W557" s="100">
        <v>19</v>
      </c>
      <c r="X557" s="101">
        <v>305217.3</v>
      </c>
      <c r="Y557" s="101"/>
      <c r="Z557" s="101">
        <v>78045.14</v>
      </c>
      <c r="AA557" s="101"/>
      <c r="AB557" s="101"/>
      <c r="AC557" s="101"/>
      <c r="AD557" s="101"/>
      <c r="AE557" s="100">
        <v>14</v>
      </c>
      <c r="AF557" s="101">
        <v>306272.98</v>
      </c>
      <c r="AG557" s="101"/>
      <c r="AH557" s="101">
        <v>50994.92</v>
      </c>
      <c r="AI557" s="101"/>
      <c r="AJ557" s="101"/>
      <c r="AK557" s="101"/>
      <c r="AL557" s="101"/>
      <c r="AN557" s="198"/>
      <c r="AO557" s="351"/>
      <c r="AP557" s="214"/>
      <c r="AQ557" s="198"/>
      <c r="AR557" s="351"/>
      <c r="AS557" s="214"/>
      <c r="AT557" s="198"/>
      <c r="AU557" s="214"/>
      <c r="AV557" s="214"/>
      <c r="AW557" s="198"/>
      <c r="AX557" s="214"/>
      <c r="AY557" s="214"/>
    </row>
    <row r="558" spans="1:65" x14ac:dyDescent="0.25">
      <c r="A558" s="270">
        <v>70702</v>
      </c>
      <c r="B558" s="81" t="s">
        <v>144</v>
      </c>
      <c r="C558" s="81"/>
      <c r="D558" s="81"/>
      <c r="E558" s="77" t="s">
        <v>433</v>
      </c>
      <c r="F558" s="268" t="s">
        <v>45</v>
      </c>
      <c r="G558" s="100">
        <v>5547</v>
      </c>
      <c r="H558" s="101">
        <v>989748.9</v>
      </c>
      <c r="I558" s="101"/>
      <c r="J558" s="101">
        <v>730340.56</v>
      </c>
      <c r="K558" s="101"/>
      <c r="L558" s="101"/>
      <c r="M558" s="101"/>
      <c r="N558" s="101"/>
      <c r="O558" s="100">
        <v>6435</v>
      </c>
      <c r="P558" s="101">
        <v>797111.68</v>
      </c>
      <c r="Q558" s="101"/>
      <c r="R558" s="101">
        <v>358084.34</v>
      </c>
      <c r="S558" s="101"/>
      <c r="T558" s="101"/>
      <c r="U558" s="101"/>
      <c r="V558" s="101"/>
      <c r="W558" s="100">
        <v>7409</v>
      </c>
      <c r="X558" s="101">
        <v>773854.36</v>
      </c>
      <c r="Y558" s="101"/>
      <c r="Z558" s="101">
        <v>473148.41</v>
      </c>
      <c r="AA558" s="101"/>
      <c r="AB558" s="101"/>
      <c r="AC558" s="101"/>
      <c r="AD558" s="101"/>
      <c r="AE558" s="100">
        <v>4663</v>
      </c>
      <c r="AF558" s="101">
        <v>388677.65</v>
      </c>
      <c r="AG558" s="101"/>
      <c r="AH558" s="101">
        <v>321293.96000000002</v>
      </c>
      <c r="AI558" s="101"/>
      <c r="AJ558" s="101"/>
      <c r="AK558" s="101"/>
      <c r="AL558" s="101"/>
      <c r="AN558" s="198"/>
      <c r="AO558" s="351"/>
      <c r="AP558" s="214"/>
      <c r="AQ558" s="198"/>
      <c r="AR558" s="351"/>
      <c r="AS558" s="214"/>
      <c r="AT558" s="198"/>
      <c r="AU558" s="214"/>
      <c r="AV558" s="214"/>
      <c r="AW558" s="198"/>
      <c r="AX558" s="214"/>
      <c r="AY558" s="214"/>
    </row>
    <row r="559" spans="1:65" x14ac:dyDescent="0.25">
      <c r="A559" s="417">
        <v>70702</v>
      </c>
      <c r="B559" s="394" t="s">
        <v>144</v>
      </c>
      <c r="C559" s="394"/>
      <c r="D559" s="394"/>
      <c r="E559" s="390" t="s">
        <v>448</v>
      </c>
      <c r="F559" s="399" t="s">
        <v>45</v>
      </c>
      <c r="G559" s="402"/>
      <c r="H559" s="407"/>
      <c r="I559" s="407"/>
      <c r="J559" s="412"/>
      <c r="K559" s="412"/>
      <c r="L559" s="412"/>
      <c r="M559" s="412"/>
      <c r="N559" s="412"/>
      <c r="O559" s="402"/>
      <c r="P559" s="407"/>
      <c r="Q559" s="407"/>
      <c r="R559" s="412"/>
      <c r="S559" s="412"/>
      <c r="T559" s="412"/>
      <c r="U559" s="412"/>
      <c r="V559" s="412"/>
      <c r="W559" s="414">
        <v>16</v>
      </c>
      <c r="X559" s="412">
        <v>189549.89</v>
      </c>
      <c r="Y559" s="407"/>
      <c r="Z559" s="412">
        <v>275</v>
      </c>
      <c r="AA559" s="412"/>
      <c r="AB559" s="412"/>
      <c r="AC559" s="412"/>
      <c r="AD559" s="412"/>
      <c r="AE559" s="414">
        <v>13</v>
      </c>
      <c r="AF559" s="412">
        <v>214026.45</v>
      </c>
      <c r="AG559" s="407"/>
      <c r="AH559" s="412">
        <v>0</v>
      </c>
      <c r="AI559" s="412"/>
      <c r="AJ559" s="412"/>
      <c r="AK559" s="412"/>
      <c r="AL559" s="412"/>
      <c r="AM559" s="219"/>
      <c r="AN559" s="219"/>
      <c r="AO559" s="352"/>
      <c r="AP559" s="219"/>
      <c r="AQ559" s="219"/>
      <c r="AR559" s="352"/>
      <c r="AS559" s="219"/>
      <c r="AT559" s="219"/>
      <c r="AU559" s="219"/>
      <c r="AV559" s="219"/>
      <c r="AW559" s="219"/>
      <c r="AX559" s="219"/>
      <c r="AY559" s="219"/>
      <c r="AZ559" s="219"/>
      <c r="BA559" s="219"/>
      <c r="BB559" s="219"/>
      <c r="BC559" s="219"/>
      <c r="BD559" s="219"/>
      <c r="BE559" s="219"/>
      <c r="BF559" s="219"/>
      <c r="BG559" s="219"/>
      <c r="BH559" s="219"/>
      <c r="BI559" s="219"/>
      <c r="BJ559" s="219"/>
      <c r="BK559" s="219"/>
      <c r="BL559" s="219"/>
      <c r="BM559" s="219"/>
    </row>
    <row r="560" spans="1:65" x14ac:dyDescent="0.25">
      <c r="A560" s="270">
        <v>73516</v>
      </c>
      <c r="B560" s="81" t="s">
        <v>145</v>
      </c>
      <c r="C560" s="81"/>
      <c r="D560" s="81"/>
      <c r="E560" s="77" t="s">
        <v>432</v>
      </c>
      <c r="F560" s="268" t="s">
        <v>45</v>
      </c>
      <c r="G560" s="100">
        <v>106</v>
      </c>
      <c r="H560" s="101">
        <v>1044293.23</v>
      </c>
      <c r="I560" s="101"/>
      <c r="J560" s="101">
        <v>644067.25</v>
      </c>
      <c r="K560" s="101"/>
      <c r="L560" s="101"/>
      <c r="M560" s="101"/>
      <c r="N560" s="101"/>
      <c r="O560" s="100">
        <v>112</v>
      </c>
      <c r="P560" s="101">
        <v>1733655.17</v>
      </c>
      <c r="Q560" s="101"/>
      <c r="R560" s="101">
        <v>631593.31999999995</v>
      </c>
      <c r="S560" s="101"/>
      <c r="T560" s="101"/>
      <c r="U560" s="101"/>
      <c r="V560" s="101"/>
      <c r="W560" s="100">
        <v>41</v>
      </c>
      <c r="X560" s="101">
        <v>514585.16</v>
      </c>
      <c r="Y560" s="101"/>
      <c r="Z560" s="101">
        <v>196671.65</v>
      </c>
      <c r="AA560" s="101"/>
      <c r="AB560" s="101"/>
      <c r="AC560" s="101"/>
      <c r="AD560" s="101"/>
      <c r="AE560" s="100">
        <v>21</v>
      </c>
      <c r="AF560" s="101">
        <v>186929.66</v>
      </c>
      <c r="AG560" s="101"/>
      <c r="AH560" s="101">
        <v>96418.08</v>
      </c>
      <c r="AI560" s="101"/>
      <c r="AJ560" s="101"/>
      <c r="AK560" s="101"/>
      <c r="AL560" s="101"/>
      <c r="AN560" s="198"/>
      <c r="AO560" s="351"/>
      <c r="AP560" s="214"/>
      <c r="AQ560" s="198"/>
      <c r="AR560" s="351"/>
      <c r="AS560" s="214"/>
      <c r="AT560" s="198"/>
      <c r="AU560" s="214"/>
      <c r="AV560" s="214"/>
      <c r="AW560" s="198"/>
      <c r="AX560" s="214"/>
      <c r="AY560" s="214"/>
    </row>
    <row r="561" spans="1:65" x14ac:dyDescent="0.25">
      <c r="A561" s="270">
        <v>73516</v>
      </c>
      <c r="B561" s="81" t="s">
        <v>145</v>
      </c>
      <c r="C561" s="81"/>
      <c r="D561" s="81"/>
      <c r="E561" s="77" t="s">
        <v>433</v>
      </c>
      <c r="F561" s="268" t="s">
        <v>45</v>
      </c>
      <c r="G561" s="100">
        <v>15954</v>
      </c>
      <c r="H561" s="101">
        <v>1518944.1</v>
      </c>
      <c r="I561" s="101"/>
      <c r="J561" s="101">
        <v>1297209.54</v>
      </c>
      <c r="K561" s="101"/>
      <c r="L561" s="101"/>
      <c r="M561" s="101"/>
      <c r="N561" s="101"/>
      <c r="O561" s="100">
        <v>14802</v>
      </c>
      <c r="P561" s="101">
        <v>1779361</v>
      </c>
      <c r="Q561" s="101"/>
      <c r="R561" s="101">
        <v>1316334.47</v>
      </c>
      <c r="S561" s="101"/>
      <c r="T561" s="101"/>
      <c r="U561" s="101"/>
      <c r="V561" s="101"/>
      <c r="W561" s="100">
        <v>15466</v>
      </c>
      <c r="X561" s="101">
        <v>2278455.0499999998</v>
      </c>
      <c r="Y561" s="101"/>
      <c r="Z561" s="101">
        <v>1174579.82</v>
      </c>
      <c r="AA561" s="101"/>
      <c r="AB561" s="101"/>
      <c r="AC561" s="101"/>
      <c r="AD561" s="101"/>
      <c r="AE561" s="100">
        <v>15442</v>
      </c>
      <c r="AF561" s="101">
        <v>1431816.58</v>
      </c>
      <c r="AG561" s="101"/>
      <c r="AH561" s="101">
        <v>875966.25</v>
      </c>
      <c r="AI561" s="101"/>
      <c r="AJ561" s="101"/>
      <c r="AK561" s="101"/>
      <c r="AL561" s="101"/>
      <c r="AN561" s="198"/>
      <c r="AO561" s="351"/>
      <c r="AP561" s="214"/>
      <c r="AQ561" s="198"/>
      <c r="AR561" s="351"/>
      <c r="AS561" s="214"/>
      <c r="AT561" s="198"/>
      <c r="AU561" s="214"/>
      <c r="AV561" s="214"/>
      <c r="AW561" s="198"/>
      <c r="AX561" s="214"/>
      <c r="AY561" s="214"/>
    </row>
    <row r="562" spans="1:65" x14ac:dyDescent="0.25">
      <c r="A562" s="270">
        <v>74561</v>
      </c>
      <c r="B562" s="81" t="s">
        <v>146</v>
      </c>
      <c r="C562" s="81"/>
      <c r="D562" s="81"/>
      <c r="E562" s="77" t="s">
        <v>432</v>
      </c>
      <c r="F562" s="268" t="s">
        <v>45</v>
      </c>
      <c r="G562" s="100">
        <v>1000</v>
      </c>
      <c r="H562" s="101">
        <v>3093720.23</v>
      </c>
      <c r="I562" s="101"/>
      <c r="J562" s="101">
        <v>3256000.23</v>
      </c>
      <c r="K562" s="101"/>
      <c r="L562" s="101"/>
      <c r="M562" s="101"/>
      <c r="N562" s="101"/>
      <c r="O562" s="100">
        <v>810</v>
      </c>
      <c r="P562" s="101">
        <v>2500728.88</v>
      </c>
      <c r="Q562" s="101"/>
      <c r="R562" s="101">
        <v>2452169.4300000002</v>
      </c>
      <c r="S562" s="101"/>
      <c r="T562" s="101"/>
      <c r="U562" s="101"/>
      <c r="V562" s="101"/>
      <c r="W562" s="100">
        <v>584</v>
      </c>
      <c r="X562" s="101">
        <v>2190611.13</v>
      </c>
      <c r="Y562" s="101"/>
      <c r="Z562" s="101">
        <v>1860802.55</v>
      </c>
      <c r="AA562" s="101"/>
      <c r="AB562" s="101"/>
      <c r="AC562" s="101"/>
      <c r="AD562" s="101"/>
      <c r="AE562" s="100">
        <v>575</v>
      </c>
      <c r="AF562" s="101">
        <v>3039648.65</v>
      </c>
      <c r="AG562" s="101"/>
      <c r="AH562" s="101">
        <v>2312666.0499999998</v>
      </c>
      <c r="AI562" s="101"/>
      <c r="AJ562" s="101"/>
      <c r="AK562" s="101"/>
      <c r="AL562" s="101"/>
      <c r="AN562" s="198"/>
      <c r="AO562" s="351"/>
      <c r="AP562" s="214"/>
      <c r="AQ562" s="198"/>
      <c r="AR562" s="351"/>
      <c r="AS562" s="214"/>
      <c r="AT562" s="198"/>
      <c r="AU562" s="214"/>
      <c r="AV562" s="214"/>
      <c r="AW562" s="198"/>
      <c r="AX562" s="214"/>
      <c r="AY562" s="214"/>
    </row>
    <row r="563" spans="1:65" x14ac:dyDescent="0.25">
      <c r="A563" s="270">
        <v>74561</v>
      </c>
      <c r="B563" s="81" t="s">
        <v>146</v>
      </c>
      <c r="C563" s="81"/>
      <c r="D563" s="81"/>
      <c r="E563" s="77" t="s">
        <v>433</v>
      </c>
      <c r="F563" s="268" t="s">
        <v>45</v>
      </c>
      <c r="G563" s="100">
        <v>30227</v>
      </c>
      <c r="H563" s="101">
        <v>1818517.51</v>
      </c>
      <c r="I563" s="101"/>
      <c r="J563" s="101">
        <v>1810652.88</v>
      </c>
      <c r="K563" s="101"/>
      <c r="L563" s="101"/>
      <c r="M563" s="101"/>
      <c r="N563" s="101"/>
      <c r="O563" s="100">
        <v>38769</v>
      </c>
      <c r="P563" s="101">
        <v>2237600.39</v>
      </c>
      <c r="Q563" s="101"/>
      <c r="R563" s="101">
        <v>2173915.64</v>
      </c>
      <c r="S563" s="101"/>
      <c r="T563" s="101"/>
      <c r="U563" s="101"/>
      <c r="V563" s="101"/>
      <c r="W563" s="100">
        <v>36193</v>
      </c>
      <c r="X563" s="101">
        <v>2378734.06</v>
      </c>
      <c r="Y563" s="101"/>
      <c r="Z563" s="101">
        <v>2097336.92</v>
      </c>
      <c r="AA563" s="101"/>
      <c r="AB563" s="101"/>
      <c r="AC563" s="101"/>
      <c r="AD563" s="101"/>
      <c r="AE563" s="100">
        <v>46990</v>
      </c>
      <c r="AF563" s="101">
        <v>3079287.44</v>
      </c>
      <c r="AG563" s="101"/>
      <c r="AH563" s="101">
        <v>2466964.4500000002</v>
      </c>
      <c r="AI563" s="101"/>
      <c r="AJ563" s="101"/>
      <c r="AK563" s="101"/>
      <c r="AL563" s="101"/>
      <c r="AN563" s="198"/>
      <c r="AO563" s="351"/>
      <c r="AP563" s="214"/>
      <c r="AQ563" s="198"/>
      <c r="AR563" s="351"/>
      <c r="AS563" s="214"/>
      <c r="AT563" s="198"/>
      <c r="AU563" s="214"/>
      <c r="AV563" s="214"/>
      <c r="AW563" s="198"/>
      <c r="AX563" s="214"/>
      <c r="AY563" s="214"/>
    </row>
    <row r="564" spans="1:65" x14ac:dyDescent="0.25">
      <c r="A564" s="270">
        <v>74064</v>
      </c>
      <c r="B564" s="81" t="s">
        <v>147</v>
      </c>
      <c r="C564" s="81"/>
      <c r="D564" s="81"/>
      <c r="E564" s="77" t="s">
        <v>432</v>
      </c>
      <c r="F564" s="268" t="s">
        <v>45</v>
      </c>
      <c r="G564" s="100">
        <v>234</v>
      </c>
      <c r="H564" s="101">
        <v>1274878.47</v>
      </c>
      <c r="I564" s="101"/>
      <c r="J564" s="101">
        <v>1686825.01</v>
      </c>
      <c r="K564" s="101"/>
      <c r="L564" s="101"/>
      <c r="M564" s="101"/>
      <c r="N564" s="101"/>
      <c r="O564" s="100">
        <v>240</v>
      </c>
      <c r="P564" s="101">
        <v>1449019.15</v>
      </c>
      <c r="Q564" s="101"/>
      <c r="R564" s="101">
        <v>2017346.3</v>
      </c>
      <c r="S564" s="101"/>
      <c r="T564" s="101"/>
      <c r="U564" s="101"/>
      <c r="V564" s="101"/>
      <c r="W564" s="100">
        <v>257</v>
      </c>
      <c r="X564" s="101">
        <v>1577094.56</v>
      </c>
      <c r="Y564" s="101"/>
      <c r="Z564" s="101">
        <v>2302482.96</v>
      </c>
      <c r="AA564" s="101"/>
      <c r="AB564" s="101"/>
      <c r="AC564" s="101"/>
      <c r="AD564" s="101"/>
      <c r="AE564" s="100">
        <v>211</v>
      </c>
      <c r="AF564" s="101">
        <v>1459699.41</v>
      </c>
      <c r="AG564" s="101"/>
      <c r="AH564" s="101">
        <v>1855126.2</v>
      </c>
      <c r="AI564" s="101"/>
      <c r="AJ564" s="101"/>
      <c r="AK564" s="101"/>
      <c r="AL564" s="101"/>
      <c r="AN564" s="198"/>
      <c r="AO564" s="351"/>
      <c r="AP564" s="214"/>
      <c r="AQ564" s="198"/>
      <c r="AR564" s="351"/>
      <c r="AS564" s="214"/>
      <c r="AT564" s="198"/>
      <c r="AU564" s="214"/>
      <c r="AV564" s="214"/>
      <c r="AW564" s="198"/>
      <c r="AX564" s="214"/>
      <c r="AY564" s="214"/>
    </row>
    <row r="565" spans="1:65" x14ac:dyDescent="0.25">
      <c r="A565" s="270">
        <v>74064</v>
      </c>
      <c r="B565" s="81" t="s">
        <v>147</v>
      </c>
      <c r="C565" s="81"/>
      <c r="D565" s="81"/>
      <c r="E565" s="77" t="s">
        <v>433</v>
      </c>
      <c r="F565" s="268" t="s">
        <v>45</v>
      </c>
      <c r="G565" s="100">
        <v>5443</v>
      </c>
      <c r="H565" s="101">
        <v>230188.4</v>
      </c>
      <c r="I565" s="101"/>
      <c r="J565" s="101">
        <v>103934.3</v>
      </c>
      <c r="K565" s="101"/>
      <c r="L565" s="101"/>
      <c r="M565" s="101"/>
      <c r="N565" s="101"/>
      <c r="O565" s="100">
        <v>5971</v>
      </c>
      <c r="P565" s="101">
        <v>320510.55</v>
      </c>
      <c r="Q565" s="101"/>
      <c r="R565" s="101">
        <v>162718.47</v>
      </c>
      <c r="S565" s="101"/>
      <c r="T565" s="101"/>
      <c r="U565" s="101"/>
      <c r="V565" s="101"/>
      <c r="W565" s="100">
        <v>6127</v>
      </c>
      <c r="X565" s="101">
        <v>311019.46000000002</v>
      </c>
      <c r="Y565" s="101"/>
      <c r="Z565" s="101">
        <v>239847.69</v>
      </c>
      <c r="AA565" s="101"/>
      <c r="AB565" s="101"/>
      <c r="AC565" s="101"/>
      <c r="AD565" s="101"/>
      <c r="AE565" s="100">
        <v>7416</v>
      </c>
      <c r="AF565" s="101">
        <v>386422.98</v>
      </c>
      <c r="AG565" s="101"/>
      <c r="AH565" s="101">
        <v>300133.33</v>
      </c>
      <c r="AI565" s="101"/>
      <c r="AJ565" s="101"/>
      <c r="AK565" s="101"/>
      <c r="AL565" s="101"/>
      <c r="AN565" s="198"/>
      <c r="AO565" s="351"/>
      <c r="AP565" s="214"/>
      <c r="AQ565" s="198"/>
      <c r="AR565" s="351"/>
      <c r="AS565" s="214"/>
      <c r="AT565" s="198"/>
      <c r="AU565" s="214"/>
      <c r="AV565" s="214"/>
      <c r="AW565" s="198"/>
      <c r="AX565" s="214"/>
      <c r="AY565" s="214"/>
    </row>
    <row r="566" spans="1:65" x14ac:dyDescent="0.25">
      <c r="A566" s="417">
        <v>74064</v>
      </c>
      <c r="B566" s="394" t="s">
        <v>147</v>
      </c>
      <c r="C566" s="394"/>
      <c r="D566" s="394"/>
      <c r="E566" s="390" t="s">
        <v>448</v>
      </c>
      <c r="F566" s="399" t="s">
        <v>45</v>
      </c>
      <c r="G566" s="402"/>
      <c r="H566" s="407"/>
      <c r="I566" s="407"/>
      <c r="J566" s="412"/>
      <c r="K566" s="412"/>
      <c r="L566" s="412"/>
      <c r="M566" s="412"/>
      <c r="N566" s="412"/>
      <c r="O566" s="402">
        <v>17</v>
      </c>
      <c r="P566" s="407">
        <v>2356.5700000000002</v>
      </c>
      <c r="Q566" s="407"/>
      <c r="R566" s="412">
        <v>7078.96</v>
      </c>
      <c r="S566" s="412"/>
      <c r="T566" s="412"/>
      <c r="U566" s="412"/>
      <c r="V566" s="412"/>
      <c r="W566" s="414">
        <v>497</v>
      </c>
      <c r="X566" s="412">
        <v>605436.97</v>
      </c>
      <c r="Y566" s="407"/>
      <c r="Z566" s="412">
        <v>193944.97</v>
      </c>
      <c r="AA566" s="412"/>
      <c r="AB566" s="412"/>
      <c r="AC566" s="412"/>
      <c r="AD566" s="412"/>
      <c r="AE566" s="414">
        <v>460</v>
      </c>
      <c r="AF566" s="412">
        <v>945878.4</v>
      </c>
      <c r="AG566" s="407"/>
      <c r="AH566" s="412">
        <v>220793.23</v>
      </c>
      <c r="AI566" s="412"/>
      <c r="AJ566" s="412"/>
      <c r="AK566" s="412"/>
      <c r="AL566" s="412"/>
      <c r="AM566" s="219"/>
      <c r="AN566" s="219"/>
      <c r="AO566" s="352"/>
      <c r="AP566" s="219"/>
      <c r="AQ566" s="219"/>
      <c r="AR566" s="352"/>
      <c r="AS566" s="219"/>
      <c r="AT566" s="219"/>
      <c r="AU566" s="219"/>
      <c r="AV566" s="219"/>
      <c r="AW566" s="219"/>
      <c r="AX566" s="219"/>
      <c r="AY566" s="219"/>
      <c r="AZ566" s="219"/>
      <c r="BA566" s="219"/>
      <c r="BB566" s="219"/>
      <c r="BC566" s="219"/>
      <c r="BD566" s="219"/>
      <c r="BE566" s="219"/>
      <c r="BF566" s="219"/>
      <c r="BG566" s="219"/>
      <c r="BH566" s="219"/>
      <c r="BI566" s="219"/>
      <c r="BJ566" s="219"/>
      <c r="BK566" s="219"/>
      <c r="BL566" s="219"/>
      <c r="BM566" s="219"/>
    </row>
    <row r="567" spans="1:65" x14ac:dyDescent="0.25">
      <c r="A567" s="270">
        <v>76628</v>
      </c>
      <c r="B567" s="81" t="s">
        <v>148</v>
      </c>
      <c r="C567" s="81"/>
      <c r="D567" s="81"/>
      <c r="E567" s="77" t="s">
        <v>432</v>
      </c>
      <c r="F567" s="268" t="s">
        <v>45</v>
      </c>
      <c r="G567" s="100">
        <v>157</v>
      </c>
      <c r="H567" s="101">
        <v>620815.56999999995</v>
      </c>
      <c r="I567" s="101"/>
      <c r="J567" s="101">
        <v>719993.66</v>
      </c>
      <c r="K567" s="101"/>
      <c r="L567" s="101"/>
      <c r="M567" s="101"/>
      <c r="N567" s="101"/>
      <c r="O567" s="100">
        <v>131</v>
      </c>
      <c r="P567" s="101">
        <v>794547.56</v>
      </c>
      <c r="Q567" s="101"/>
      <c r="R567" s="101">
        <v>879342.57</v>
      </c>
      <c r="S567" s="101"/>
      <c r="T567" s="101"/>
      <c r="U567" s="101"/>
      <c r="V567" s="101"/>
      <c r="W567" s="100">
        <v>94</v>
      </c>
      <c r="X567" s="101">
        <v>548912.93999999994</v>
      </c>
      <c r="Y567" s="101"/>
      <c r="Z567" s="101">
        <v>636046.93000000005</v>
      </c>
      <c r="AA567" s="101"/>
      <c r="AB567" s="101"/>
      <c r="AC567" s="101"/>
      <c r="AD567" s="101"/>
      <c r="AE567" s="100">
        <v>144</v>
      </c>
      <c r="AF567" s="101">
        <v>988747.87</v>
      </c>
      <c r="AG567" s="101"/>
      <c r="AH567" s="101">
        <v>1093566.97</v>
      </c>
      <c r="AI567" s="101"/>
      <c r="AJ567" s="101"/>
      <c r="AK567" s="101"/>
      <c r="AL567" s="101"/>
      <c r="AN567" s="198"/>
      <c r="AO567" s="351"/>
      <c r="AP567" s="214"/>
      <c r="AQ567" s="198"/>
      <c r="AR567" s="351"/>
      <c r="AS567" s="214"/>
      <c r="AT567" s="198"/>
      <c r="AU567" s="214"/>
      <c r="AV567" s="214"/>
      <c r="AW567" s="198"/>
      <c r="AX567" s="214"/>
      <c r="AY567" s="214"/>
    </row>
    <row r="568" spans="1:65" x14ac:dyDescent="0.25">
      <c r="A568" s="270">
        <v>76628</v>
      </c>
      <c r="B568" s="81" t="s">
        <v>148</v>
      </c>
      <c r="C568" s="81"/>
      <c r="D568" s="81"/>
      <c r="E568" s="77" t="s">
        <v>433</v>
      </c>
      <c r="F568" s="268" t="s">
        <v>45</v>
      </c>
      <c r="G568" s="100">
        <v>13258</v>
      </c>
      <c r="H568" s="101">
        <v>1035317.02</v>
      </c>
      <c r="I568" s="101"/>
      <c r="J568" s="101">
        <v>1027480.32</v>
      </c>
      <c r="K568" s="101"/>
      <c r="L568" s="101"/>
      <c r="M568" s="101"/>
      <c r="N568" s="101"/>
      <c r="O568" s="100">
        <v>15403</v>
      </c>
      <c r="P568" s="101">
        <v>1328741.4099999999</v>
      </c>
      <c r="Q568" s="101"/>
      <c r="R568" s="101">
        <v>1023806.79</v>
      </c>
      <c r="S568" s="101"/>
      <c r="T568" s="101"/>
      <c r="U568" s="101"/>
      <c r="V568" s="101"/>
      <c r="W568" s="100">
        <v>16514</v>
      </c>
      <c r="X568" s="101">
        <v>1368664.75</v>
      </c>
      <c r="Y568" s="101"/>
      <c r="Z568" s="101">
        <v>1036917.15</v>
      </c>
      <c r="AA568" s="101"/>
      <c r="AB568" s="101"/>
      <c r="AC568" s="101"/>
      <c r="AD568" s="101"/>
      <c r="AE568" s="100">
        <v>21229</v>
      </c>
      <c r="AF568" s="101">
        <v>1617792.27</v>
      </c>
      <c r="AG568" s="101"/>
      <c r="AH568" s="101">
        <v>1423232.45</v>
      </c>
      <c r="AI568" s="101"/>
      <c r="AJ568" s="101"/>
      <c r="AK568" s="101"/>
      <c r="AL568" s="101"/>
      <c r="AN568" s="198"/>
      <c r="AO568" s="351"/>
      <c r="AP568" s="214"/>
      <c r="AQ568" s="198"/>
      <c r="AR568" s="351"/>
      <c r="AS568" s="214"/>
      <c r="AT568" s="198"/>
      <c r="AU568" s="214"/>
      <c r="AV568" s="214"/>
      <c r="AW568" s="198"/>
      <c r="AX568" s="214"/>
      <c r="AY568" s="214"/>
    </row>
    <row r="569" spans="1:65" x14ac:dyDescent="0.25">
      <c r="A569" s="417">
        <v>76628</v>
      </c>
      <c r="B569" s="394" t="s">
        <v>148</v>
      </c>
      <c r="C569" s="394"/>
      <c r="D569" s="394"/>
      <c r="E569" s="390" t="s">
        <v>448</v>
      </c>
      <c r="F569" s="399" t="s">
        <v>45</v>
      </c>
      <c r="G569" s="402"/>
      <c r="H569" s="407"/>
      <c r="I569" s="407"/>
      <c r="J569" s="412"/>
      <c r="K569" s="412"/>
      <c r="L569" s="412"/>
      <c r="M569" s="412"/>
      <c r="N569" s="412"/>
      <c r="O569" s="402">
        <v>40</v>
      </c>
      <c r="P569" s="407">
        <v>128586.88</v>
      </c>
      <c r="Q569" s="407"/>
      <c r="R569" s="412">
        <v>0</v>
      </c>
      <c r="S569" s="412"/>
      <c r="T569" s="412"/>
      <c r="U569" s="412"/>
      <c r="V569" s="412"/>
      <c r="W569" s="414">
        <v>118</v>
      </c>
      <c r="X569" s="412">
        <v>203425.57</v>
      </c>
      <c r="Y569" s="407"/>
      <c r="Z569" s="412">
        <v>0</v>
      </c>
      <c r="AA569" s="412"/>
      <c r="AB569" s="412"/>
      <c r="AC569" s="412"/>
      <c r="AD569" s="412"/>
      <c r="AE569" s="414">
        <v>185</v>
      </c>
      <c r="AF569" s="412">
        <v>200220.54</v>
      </c>
      <c r="AG569" s="407"/>
      <c r="AH569" s="412"/>
      <c r="AI569" s="412"/>
      <c r="AJ569" s="412"/>
      <c r="AK569" s="412"/>
      <c r="AL569" s="412"/>
      <c r="AM569" s="219"/>
      <c r="AN569" s="219"/>
      <c r="AO569" s="352"/>
      <c r="AP569" s="219"/>
      <c r="AQ569" s="219"/>
      <c r="AR569" s="352"/>
      <c r="AS569" s="219"/>
      <c r="AT569" s="219"/>
      <c r="AU569" s="219"/>
      <c r="AV569" s="219"/>
      <c r="AW569" s="219"/>
      <c r="AX569" s="219"/>
      <c r="AY569" s="219"/>
      <c r="AZ569" s="219"/>
      <c r="BA569" s="219"/>
      <c r="BB569" s="219"/>
      <c r="BC569" s="219"/>
      <c r="BD569" s="219"/>
      <c r="BE569" s="219"/>
      <c r="BF569" s="219"/>
      <c r="BG569" s="219"/>
      <c r="BH569" s="219"/>
      <c r="BI569" s="219"/>
      <c r="BJ569" s="219"/>
      <c r="BK569" s="219"/>
      <c r="BL569" s="219"/>
      <c r="BM569" s="219"/>
    </row>
    <row r="570" spans="1:65" x14ac:dyDescent="0.25">
      <c r="A570" s="419">
        <v>76628</v>
      </c>
      <c r="B570" s="395" t="s">
        <v>148</v>
      </c>
      <c r="C570" s="395"/>
      <c r="D570" s="395"/>
      <c r="E570" s="392" t="s">
        <v>458</v>
      </c>
      <c r="F570" s="401" t="s">
        <v>45</v>
      </c>
      <c r="G570" s="404"/>
      <c r="H570" s="409"/>
      <c r="I570" s="409"/>
      <c r="J570" s="409"/>
      <c r="K570" s="409"/>
      <c r="L570" s="409"/>
      <c r="M570" s="409"/>
      <c r="N570" s="409"/>
      <c r="O570" s="404">
        <v>1385</v>
      </c>
      <c r="P570" s="409">
        <v>413930.74</v>
      </c>
      <c r="Q570" s="409"/>
      <c r="R570" s="409"/>
      <c r="S570" s="409"/>
      <c r="T570" s="409"/>
      <c r="U570" s="409"/>
      <c r="V570" s="409"/>
      <c r="W570" s="404">
        <v>2608</v>
      </c>
      <c r="X570" s="409">
        <v>766874.84</v>
      </c>
      <c r="Y570" s="409"/>
      <c r="Z570" s="409"/>
      <c r="AA570" s="409"/>
      <c r="AB570" s="409"/>
      <c r="AC570" s="409"/>
      <c r="AD570" s="409"/>
      <c r="AE570" s="404">
        <v>2273</v>
      </c>
      <c r="AF570" s="409">
        <v>677530.15</v>
      </c>
      <c r="AG570" s="409"/>
      <c r="AH570" s="409"/>
      <c r="AI570" s="409"/>
      <c r="AJ570" s="409"/>
      <c r="AK570" s="409"/>
      <c r="AL570" s="409"/>
      <c r="AM570" s="276"/>
      <c r="AN570" s="276"/>
      <c r="AO570" s="353"/>
      <c r="AP570" s="276"/>
      <c r="AQ570" s="276"/>
      <c r="AR570" s="353"/>
      <c r="AS570" s="276"/>
      <c r="AT570" s="276"/>
      <c r="AU570" s="276"/>
      <c r="AV570" s="276"/>
      <c r="AW570" s="276"/>
      <c r="AX570" s="276"/>
      <c r="AY570" s="276"/>
      <c r="AZ570" s="276"/>
      <c r="BA570" s="276"/>
      <c r="BB570" s="276"/>
      <c r="BC570" s="276"/>
      <c r="BD570" s="276"/>
      <c r="BE570" s="276"/>
      <c r="BF570" s="276"/>
      <c r="BG570" s="276"/>
      <c r="BH570" s="276"/>
      <c r="BI570" s="276"/>
      <c r="BJ570" s="276"/>
      <c r="BK570" s="276"/>
      <c r="BL570" s="276"/>
      <c r="BM570" s="276"/>
    </row>
    <row r="571" spans="1:65" x14ac:dyDescent="0.25">
      <c r="A571" s="270">
        <v>74076</v>
      </c>
      <c r="B571" s="81" t="s">
        <v>149</v>
      </c>
      <c r="C571" s="81"/>
      <c r="D571" s="81"/>
      <c r="E571" s="77" t="s">
        <v>432</v>
      </c>
      <c r="F571" s="268" t="s">
        <v>45</v>
      </c>
      <c r="G571" s="100">
        <v>84</v>
      </c>
      <c r="H571" s="101">
        <v>282934.52</v>
      </c>
      <c r="I571" s="101"/>
      <c r="J571" s="101">
        <v>381154.99</v>
      </c>
      <c r="K571" s="101"/>
      <c r="L571" s="101"/>
      <c r="M571" s="101"/>
      <c r="N571" s="101"/>
      <c r="O571" s="100">
        <v>38</v>
      </c>
      <c r="P571" s="101">
        <v>169819.12</v>
      </c>
      <c r="Q571" s="101"/>
      <c r="R571" s="101">
        <v>218092.19</v>
      </c>
      <c r="S571" s="101"/>
      <c r="T571" s="101"/>
      <c r="U571" s="101"/>
      <c r="V571" s="101"/>
      <c r="W571" s="100">
        <v>63</v>
      </c>
      <c r="X571" s="101">
        <v>277879.37</v>
      </c>
      <c r="Y571" s="101"/>
      <c r="Z571" s="101">
        <v>377913.81</v>
      </c>
      <c r="AA571" s="101"/>
      <c r="AB571" s="101"/>
      <c r="AC571" s="101"/>
      <c r="AD571" s="101"/>
      <c r="AE571" s="100">
        <v>34</v>
      </c>
      <c r="AF571" s="101">
        <v>189917.56</v>
      </c>
      <c r="AG571" s="101"/>
      <c r="AH571" s="101">
        <v>227214.83</v>
      </c>
      <c r="AI571" s="101"/>
      <c r="AJ571" s="101"/>
      <c r="AK571" s="101"/>
      <c r="AL571" s="101"/>
      <c r="AN571" s="198"/>
      <c r="AO571" s="351"/>
      <c r="AP571" s="214"/>
      <c r="AQ571" s="198"/>
      <c r="AR571" s="351"/>
      <c r="AS571" s="214"/>
      <c r="AT571" s="198"/>
      <c r="AU571" s="214"/>
      <c r="AV571" s="214"/>
      <c r="AW571" s="198"/>
      <c r="AX571" s="214"/>
      <c r="AY571" s="214"/>
    </row>
    <row r="572" spans="1:65" x14ac:dyDescent="0.25">
      <c r="A572" s="270">
        <v>74076</v>
      </c>
      <c r="B572" s="81" t="s">
        <v>149</v>
      </c>
      <c r="C572" s="81"/>
      <c r="D572" s="81"/>
      <c r="E572" s="77" t="s">
        <v>433</v>
      </c>
      <c r="F572" s="268" t="s">
        <v>45</v>
      </c>
      <c r="G572" s="100">
        <v>8619</v>
      </c>
      <c r="H572" s="101">
        <v>452531.44</v>
      </c>
      <c r="I572" s="101"/>
      <c r="J572" s="101">
        <v>403958.12</v>
      </c>
      <c r="K572" s="101"/>
      <c r="L572" s="101"/>
      <c r="M572" s="101"/>
      <c r="N572" s="101"/>
      <c r="O572" s="100">
        <v>6737</v>
      </c>
      <c r="P572" s="101">
        <v>494299.15</v>
      </c>
      <c r="Q572" s="101"/>
      <c r="R572" s="101">
        <v>325434.61</v>
      </c>
      <c r="S572" s="101"/>
      <c r="T572" s="101"/>
      <c r="U572" s="101"/>
      <c r="V572" s="101"/>
      <c r="W572" s="100">
        <v>9467</v>
      </c>
      <c r="X572" s="101">
        <v>649595.18999999994</v>
      </c>
      <c r="Y572" s="101"/>
      <c r="Z572" s="101">
        <v>457175.1</v>
      </c>
      <c r="AA572" s="101"/>
      <c r="AB572" s="101"/>
      <c r="AC572" s="101"/>
      <c r="AD572" s="101"/>
      <c r="AE572" s="100">
        <v>7773</v>
      </c>
      <c r="AF572" s="101">
        <v>444790.82</v>
      </c>
      <c r="AG572" s="101"/>
      <c r="AH572" s="101">
        <v>327593.7</v>
      </c>
      <c r="AI572" s="101"/>
      <c r="AJ572" s="101"/>
      <c r="AK572" s="101"/>
      <c r="AL572" s="101"/>
      <c r="AN572" s="198"/>
      <c r="AO572" s="351"/>
      <c r="AP572" s="214"/>
      <c r="AQ572" s="198"/>
      <c r="AR572" s="351"/>
      <c r="AS572" s="214"/>
      <c r="AT572" s="198"/>
      <c r="AU572" s="214"/>
      <c r="AV572" s="214"/>
      <c r="AW572" s="198"/>
      <c r="AX572" s="214"/>
      <c r="AY572" s="214"/>
    </row>
    <row r="573" spans="1:65" x14ac:dyDescent="0.25">
      <c r="A573" s="270">
        <v>73440</v>
      </c>
      <c r="B573" s="81" t="s">
        <v>150</v>
      </c>
      <c r="C573" s="81"/>
      <c r="D573" s="81"/>
      <c r="E573" s="77" t="s">
        <v>432</v>
      </c>
      <c r="F573" s="268" t="s">
        <v>45</v>
      </c>
      <c r="G573" s="100">
        <v>313</v>
      </c>
      <c r="H573" s="101">
        <v>1816316.22</v>
      </c>
      <c r="I573" s="101"/>
      <c r="J573" s="101">
        <v>2762453.21</v>
      </c>
      <c r="K573" s="101"/>
      <c r="L573" s="101"/>
      <c r="M573" s="101"/>
      <c r="N573" s="101"/>
      <c r="O573" s="100">
        <v>241</v>
      </c>
      <c r="P573" s="101">
        <v>1387972.59</v>
      </c>
      <c r="Q573" s="101"/>
      <c r="R573" s="101">
        <v>1796625.36</v>
      </c>
      <c r="S573" s="101"/>
      <c r="T573" s="101"/>
      <c r="U573" s="101"/>
      <c r="V573" s="101"/>
      <c r="W573" s="100">
        <v>175</v>
      </c>
      <c r="X573" s="101">
        <v>1135559.98</v>
      </c>
      <c r="Y573" s="101"/>
      <c r="Z573" s="101">
        <v>1590388.5</v>
      </c>
      <c r="AA573" s="101"/>
      <c r="AB573" s="101"/>
      <c r="AC573" s="101"/>
      <c r="AD573" s="101"/>
      <c r="AE573" s="100">
        <v>145</v>
      </c>
      <c r="AF573" s="101">
        <v>832502.17</v>
      </c>
      <c r="AG573" s="101"/>
      <c r="AH573" s="101">
        <v>1148235.52</v>
      </c>
      <c r="AI573" s="101"/>
      <c r="AJ573" s="101"/>
      <c r="AK573" s="101"/>
      <c r="AL573" s="101"/>
      <c r="AN573" s="198"/>
      <c r="AO573" s="351"/>
      <c r="AP573" s="214"/>
      <c r="AQ573" s="198"/>
      <c r="AR573" s="351"/>
      <c r="AS573" s="214"/>
      <c r="AT573" s="198"/>
      <c r="AU573" s="214"/>
      <c r="AV573" s="214"/>
      <c r="AW573" s="198"/>
      <c r="AX573" s="214"/>
      <c r="AY573" s="214"/>
    </row>
    <row r="574" spans="1:65" x14ac:dyDescent="0.25">
      <c r="A574" s="270">
        <v>73440</v>
      </c>
      <c r="B574" s="81" t="s">
        <v>150</v>
      </c>
      <c r="C574" s="81"/>
      <c r="D574" s="81"/>
      <c r="E574" s="77" t="s">
        <v>433</v>
      </c>
      <c r="F574" s="268" t="s">
        <v>45</v>
      </c>
      <c r="G574" s="100">
        <v>14736</v>
      </c>
      <c r="H574" s="101">
        <v>735468.42</v>
      </c>
      <c r="I574" s="101"/>
      <c r="J574" s="101">
        <v>880269.4</v>
      </c>
      <c r="K574" s="101"/>
      <c r="L574" s="101"/>
      <c r="M574" s="101"/>
      <c r="N574" s="101"/>
      <c r="O574" s="100">
        <v>14006</v>
      </c>
      <c r="P574" s="101">
        <v>900338.43</v>
      </c>
      <c r="Q574" s="101"/>
      <c r="R574" s="101">
        <v>872424.83</v>
      </c>
      <c r="S574" s="101"/>
      <c r="T574" s="101"/>
      <c r="U574" s="101"/>
      <c r="V574" s="101"/>
      <c r="W574" s="100">
        <v>13312</v>
      </c>
      <c r="X574" s="101">
        <v>869409.71</v>
      </c>
      <c r="Y574" s="101"/>
      <c r="Z574" s="101">
        <v>792523.6</v>
      </c>
      <c r="AA574" s="101"/>
      <c r="AB574" s="101"/>
      <c r="AC574" s="101"/>
      <c r="AD574" s="101"/>
      <c r="AE574" s="100">
        <v>15904</v>
      </c>
      <c r="AF574" s="101">
        <v>765365.11</v>
      </c>
      <c r="AG574" s="101"/>
      <c r="AH574" s="101">
        <v>866267.76</v>
      </c>
      <c r="AI574" s="101"/>
      <c r="AJ574" s="101"/>
      <c r="AK574" s="101"/>
      <c r="AL574" s="101"/>
      <c r="AN574" s="198"/>
      <c r="AO574" s="351"/>
      <c r="AP574" s="214"/>
      <c r="AQ574" s="198"/>
      <c r="AR574" s="351"/>
      <c r="AS574" s="214"/>
      <c r="AT574" s="198"/>
      <c r="AU574" s="214"/>
      <c r="AV574" s="214"/>
      <c r="AW574" s="198"/>
      <c r="AX574" s="214"/>
      <c r="AY574" s="214"/>
    </row>
    <row r="575" spans="1:65" x14ac:dyDescent="0.25">
      <c r="A575" s="417">
        <v>73440</v>
      </c>
      <c r="B575" s="394" t="s">
        <v>150</v>
      </c>
      <c r="C575" s="394"/>
      <c r="D575" s="394"/>
      <c r="E575" s="390" t="s">
        <v>448</v>
      </c>
      <c r="F575" s="399" t="s">
        <v>45</v>
      </c>
      <c r="G575" s="402"/>
      <c r="H575" s="407"/>
      <c r="I575" s="407"/>
      <c r="J575" s="412"/>
      <c r="K575" s="412"/>
      <c r="L575" s="412"/>
      <c r="M575" s="412"/>
      <c r="N575" s="412"/>
      <c r="O575" s="402">
        <v>33</v>
      </c>
      <c r="P575" s="407">
        <v>138806.69</v>
      </c>
      <c r="Q575" s="407"/>
      <c r="R575" s="412">
        <v>100</v>
      </c>
      <c r="S575" s="412"/>
      <c r="T575" s="412"/>
      <c r="U575" s="412"/>
      <c r="V575" s="412"/>
      <c r="W575" s="414">
        <v>66</v>
      </c>
      <c r="X575" s="412">
        <v>309628.65999999997</v>
      </c>
      <c r="Y575" s="407"/>
      <c r="Z575" s="412">
        <v>100</v>
      </c>
      <c r="AA575" s="412"/>
      <c r="AB575" s="412"/>
      <c r="AC575" s="412"/>
      <c r="AD575" s="412"/>
      <c r="AE575" s="414">
        <v>55</v>
      </c>
      <c r="AF575" s="412">
        <v>243493.94</v>
      </c>
      <c r="AG575" s="407"/>
      <c r="AH575" s="412">
        <v>0</v>
      </c>
      <c r="AI575" s="412"/>
      <c r="AJ575" s="412"/>
      <c r="AK575" s="412"/>
      <c r="AL575" s="412"/>
      <c r="AM575" s="219"/>
      <c r="AN575" s="219"/>
      <c r="AO575" s="352"/>
      <c r="AP575" s="219"/>
      <c r="AQ575" s="219"/>
      <c r="AR575" s="352"/>
      <c r="AS575" s="219"/>
      <c r="AT575" s="219"/>
      <c r="AU575" s="219"/>
      <c r="AV575" s="219"/>
      <c r="AW575" s="219"/>
      <c r="AX575" s="219"/>
      <c r="AY575" s="219"/>
      <c r="AZ575" s="219"/>
      <c r="BA575" s="219"/>
      <c r="BB575" s="219"/>
      <c r="BC575" s="219"/>
      <c r="BD575" s="219"/>
      <c r="BE575" s="219"/>
      <c r="BF575" s="219"/>
      <c r="BG575" s="219"/>
      <c r="BH575" s="219"/>
      <c r="BI575" s="219"/>
      <c r="BJ575" s="219"/>
      <c r="BK575" s="219"/>
      <c r="BL575" s="219"/>
      <c r="BM575" s="219"/>
    </row>
    <row r="576" spans="1:65" x14ac:dyDescent="0.25">
      <c r="A576" s="270">
        <v>74179</v>
      </c>
      <c r="B576" s="81" t="s">
        <v>151</v>
      </c>
      <c r="C576" s="81"/>
      <c r="D576" s="81"/>
      <c r="E576" s="77" t="s">
        <v>432</v>
      </c>
      <c r="F576" s="268" t="s">
        <v>45</v>
      </c>
      <c r="G576" s="100">
        <v>89</v>
      </c>
      <c r="H576" s="101">
        <v>365130.46</v>
      </c>
      <c r="I576" s="101"/>
      <c r="J576" s="101">
        <v>369047.95</v>
      </c>
      <c r="K576" s="101"/>
      <c r="L576" s="101"/>
      <c r="M576" s="101"/>
      <c r="N576" s="101"/>
      <c r="O576" s="100">
        <v>51</v>
      </c>
      <c r="P576" s="101">
        <v>197872.78</v>
      </c>
      <c r="Q576" s="101"/>
      <c r="R576" s="101">
        <v>228828.52</v>
      </c>
      <c r="S576" s="101"/>
      <c r="T576" s="101"/>
      <c r="U576" s="101"/>
      <c r="V576" s="101"/>
      <c r="W576" s="100">
        <v>39</v>
      </c>
      <c r="X576" s="101">
        <v>343646.5</v>
      </c>
      <c r="Y576" s="101"/>
      <c r="Z576" s="101">
        <v>212614.61</v>
      </c>
      <c r="AA576" s="101"/>
      <c r="AB576" s="101"/>
      <c r="AC576" s="101"/>
      <c r="AD576" s="101"/>
      <c r="AE576" s="100">
        <v>48</v>
      </c>
      <c r="AF576" s="101">
        <v>562613.86</v>
      </c>
      <c r="AG576" s="101"/>
      <c r="AH576" s="101">
        <v>280782.84000000003</v>
      </c>
      <c r="AI576" s="101"/>
      <c r="AJ576" s="101"/>
      <c r="AK576" s="101"/>
      <c r="AL576" s="101"/>
      <c r="AN576" s="198"/>
      <c r="AO576" s="351"/>
      <c r="AP576" s="214"/>
      <c r="AQ576" s="198"/>
      <c r="AR576" s="351"/>
      <c r="AS576" s="214"/>
      <c r="AT576" s="198"/>
      <c r="AU576" s="214"/>
      <c r="AV576" s="214"/>
      <c r="AW576" s="198"/>
      <c r="AX576" s="214"/>
      <c r="AY576" s="214"/>
    </row>
    <row r="577" spans="1:65" x14ac:dyDescent="0.25">
      <c r="A577" s="270">
        <v>74179</v>
      </c>
      <c r="B577" s="81" t="s">
        <v>151</v>
      </c>
      <c r="C577" s="81"/>
      <c r="D577" s="81"/>
      <c r="E577" s="77" t="s">
        <v>433</v>
      </c>
      <c r="F577" s="268" t="s">
        <v>45</v>
      </c>
      <c r="G577" s="100">
        <v>11868</v>
      </c>
      <c r="H577" s="101">
        <v>779547.1</v>
      </c>
      <c r="I577" s="101"/>
      <c r="J577" s="101">
        <v>462493.38</v>
      </c>
      <c r="K577" s="101"/>
      <c r="L577" s="101"/>
      <c r="M577" s="101"/>
      <c r="N577" s="101"/>
      <c r="O577" s="100">
        <v>17070</v>
      </c>
      <c r="P577" s="101">
        <v>981467.76</v>
      </c>
      <c r="Q577" s="101"/>
      <c r="R577" s="101">
        <v>708201.55</v>
      </c>
      <c r="S577" s="101"/>
      <c r="T577" s="101"/>
      <c r="U577" s="101"/>
      <c r="V577" s="101"/>
      <c r="W577" s="100">
        <v>10857</v>
      </c>
      <c r="X577" s="101">
        <v>651260.37</v>
      </c>
      <c r="Y577" s="101"/>
      <c r="Z577" s="101">
        <v>475493.64</v>
      </c>
      <c r="AA577" s="101"/>
      <c r="AB577" s="101"/>
      <c r="AC577" s="101"/>
      <c r="AD577" s="101"/>
      <c r="AE577" s="100">
        <v>10368</v>
      </c>
      <c r="AF577" s="101">
        <v>424268.43</v>
      </c>
      <c r="AG577" s="101"/>
      <c r="AH577" s="101">
        <v>550275.9</v>
      </c>
      <c r="AI577" s="101"/>
      <c r="AJ577" s="101"/>
      <c r="AK577" s="101"/>
      <c r="AL577" s="101"/>
      <c r="AN577" s="198"/>
      <c r="AO577" s="351"/>
      <c r="AP577" s="214"/>
      <c r="AQ577" s="198"/>
      <c r="AR577" s="351"/>
      <c r="AS577" s="214"/>
      <c r="AT577" s="198"/>
      <c r="AU577" s="214"/>
      <c r="AV577" s="214"/>
      <c r="AW577" s="198"/>
      <c r="AX577" s="214"/>
      <c r="AY577" s="214"/>
    </row>
    <row r="578" spans="1:65" x14ac:dyDescent="0.25">
      <c r="A578" s="418">
        <v>74328</v>
      </c>
      <c r="B578" s="81" t="s">
        <v>152</v>
      </c>
      <c r="C578" s="81"/>
      <c r="D578" s="81"/>
      <c r="E578" s="77" t="s">
        <v>432</v>
      </c>
      <c r="F578" s="268" t="s">
        <v>45</v>
      </c>
      <c r="G578" s="100">
        <v>91</v>
      </c>
      <c r="H578" s="101">
        <v>460928.4</v>
      </c>
      <c r="I578" s="101"/>
      <c r="J578" s="101">
        <v>495757.07</v>
      </c>
      <c r="K578" s="101"/>
      <c r="L578" s="101"/>
      <c r="M578" s="101"/>
      <c r="N578" s="101"/>
      <c r="O578" s="100">
        <v>93</v>
      </c>
      <c r="P578" s="101">
        <v>575695.5</v>
      </c>
      <c r="Q578" s="101"/>
      <c r="R578" s="101">
        <v>677841.96</v>
      </c>
      <c r="S578" s="101"/>
      <c r="T578" s="101"/>
      <c r="U578" s="101"/>
      <c r="V578" s="101"/>
      <c r="W578" s="100">
        <v>93</v>
      </c>
      <c r="X578" s="101">
        <v>465049.94</v>
      </c>
      <c r="Y578" s="101"/>
      <c r="Z578" s="101">
        <v>543747.56999999995</v>
      </c>
      <c r="AA578" s="101"/>
      <c r="AB578" s="101"/>
      <c r="AC578" s="101"/>
      <c r="AD578" s="101"/>
      <c r="AE578" s="100">
        <v>76</v>
      </c>
      <c r="AF578" s="101">
        <v>370801.05</v>
      </c>
      <c r="AG578" s="101"/>
      <c r="AH578" s="101">
        <v>454068.8</v>
      </c>
      <c r="AI578" s="101"/>
      <c r="AJ578" s="101"/>
      <c r="AK578" s="101"/>
      <c r="AL578" s="101"/>
      <c r="AN578" s="198"/>
      <c r="AO578" s="351"/>
      <c r="AP578" s="214"/>
      <c r="AQ578" s="198"/>
      <c r="AR578" s="351"/>
      <c r="AS578" s="214"/>
      <c r="AT578" s="198"/>
      <c r="AU578" s="214"/>
      <c r="AV578" s="214"/>
      <c r="AW578" s="198"/>
      <c r="AX578" s="214"/>
      <c r="AY578" s="214"/>
    </row>
    <row r="579" spans="1:65" x14ac:dyDescent="0.25">
      <c r="A579" s="270">
        <v>74328</v>
      </c>
      <c r="B579" s="81" t="s">
        <v>152</v>
      </c>
      <c r="C579" s="81"/>
      <c r="D579" s="81"/>
      <c r="E579" s="77" t="s">
        <v>433</v>
      </c>
      <c r="F579" s="268" t="s">
        <v>45</v>
      </c>
      <c r="G579" s="100">
        <v>14692</v>
      </c>
      <c r="H579" s="101">
        <v>1269125.23</v>
      </c>
      <c r="I579" s="101"/>
      <c r="J579" s="101">
        <v>880651.25</v>
      </c>
      <c r="K579" s="101"/>
      <c r="L579" s="101"/>
      <c r="M579" s="101"/>
      <c r="N579" s="101"/>
      <c r="O579" s="100">
        <v>18178</v>
      </c>
      <c r="P579" s="101">
        <v>1485370.71</v>
      </c>
      <c r="Q579" s="101"/>
      <c r="R579" s="101">
        <v>953114.18</v>
      </c>
      <c r="S579" s="101"/>
      <c r="T579" s="101"/>
      <c r="U579" s="101"/>
      <c r="V579" s="101"/>
      <c r="W579" s="100">
        <v>17960</v>
      </c>
      <c r="X579" s="101">
        <v>1646516.65</v>
      </c>
      <c r="Y579" s="101"/>
      <c r="Z579" s="101">
        <v>978273.24</v>
      </c>
      <c r="AA579" s="101"/>
      <c r="AB579" s="101"/>
      <c r="AC579" s="101"/>
      <c r="AD579" s="101"/>
      <c r="AE579" s="100">
        <v>22384</v>
      </c>
      <c r="AF579" s="101">
        <v>1501599.32</v>
      </c>
      <c r="AG579" s="101"/>
      <c r="AH579" s="101">
        <v>1166328.6200000001</v>
      </c>
      <c r="AI579" s="101"/>
      <c r="AJ579" s="101"/>
      <c r="AK579" s="101"/>
      <c r="AL579" s="101"/>
      <c r="AN579" s="198"/>
      <c r="AO579" s="351"/>
      <c r="AP579" s="214"/>
      <c r="AQ579" s="198"/>
      <c r="AR579" s="351"/>
      <c r="AS579" s="214"/>
      <c r="AT579" s="198"/>
      <c r="AU579" s="214"/>
      <c r="AV579" s="214"/>
      <c r="AW579" s="198"/>
      <c r="AX579" s="214"/>
      <c r="AY579" s="214"/>
    </row>
    <row r="580" spans="1:65" x14ac:dyDescent="0.25">
      <c r="A580" s="270">
        <v>74655</v>
      </c>
      <c r="B580" s="81" t="s">
        <v>153</v>
      </c>
      <c r="C580" s="81"/>
      <c r="D580" s="81"/>
      <c r="E580" s="77" t="s">
        <v>432</v>
      </c>
      <c r="F580" s="268" t="s">
        <v>45</v>
      </c>
      <c r="G580" s="100">
        <v>166</v>
      </c>
      <c r="H580" s="101">
        <v>477312.1</v>
      </c>
      <c r="I580" s="101"/>
      <c r="J580" s="101">
        <v>709326.69</v>
      </c>
      <c r="K580" s="101"/>
      <c r="L580" s="101"/>
      <c r="M580" s="101"/>
      <c r="N580" s="101"/>
      <c r="O580" s="100">
        <v>128</v>
      </c>
      <c r="P580" s="101">
        <v>400777.91</v>
      </c>
      <c r="Q580" s="101"/>
      <c r="R580" s="101">
        <v>601662.87</v>
      </c>
      <c r="S580" s="101"/>
      <c r="T580" s="101"/>
      <c r="U580" s="101"/>
      <c r="V580" s="101"/>
      <c r="W580" s="100">
        <v>108</v>
      </c>
      <c r="X580" s="101">
        <v>401510.79</v>
      </c>
      <c r="Y580" s="101"/>
      <c r="Z580" s="101">
        <v>555881.52</v>
      </c>
      <c r="AA580" s="101"/>
      <c r="AB580" s="101"/>
      <c r="AC580" s="101"/>
      <c r="AD580" s="101"/>
      <c r="AE580" s="100">
        <v>72</v>
      </c>
      <c r="AF580" s="101">
        <v>274298.61</v>
      </c>
      <c r="AG580" s="101"/>
      <c r="AH580" s="101">
        <v>323599.15999999997</v>
      </c>
      <c r="AI580" s="101"/>
      <c r="AJ580" s="101"/>
      <c r="AK580" s="101"/>
      <c r="AL580" s="101"/>
      <c r="AN580" s="198"/>
      <c r="AO580" s="351"/>
      <c r="AP580" s="214"/>
      <c r="AQ580" s="198"/>
      <c r="AR580" s="351"/>
      <c r="AS580" s="214"/>
      <c r="AT580" s="198"/>
      <c r="AU580" s="214"/>
      <c r="AV580" s="214"/>
      <c r="AW580" s="198"/>
      <c r="AX580" s="214"/>
      <c r="AY580" s="214"/>
    </row>
    <row r="581" spans="1:65" x14ac:dyDescent="0.25">
      <c r="A581" s="270">
        <v>74655</v>
      </c>
      <c r="B581" s="81" t="s">
        <v>153</v>
      </c>
      <c r="C581" s="81"/>
      <c r="D581" s="81"/>
      <c r="E581" s="77" t="s">
        <v>433</v>
      </c>
      <c r="F581" s="268" t="s">
        <v>45</v>
      </c>
      <c r="G581" s="100">
        <v>11108</v>
      </c>
      <c r="H581" s="101">
        <v>491696.04</v>
      </c>
      <c r="I581" s="101"/>
      <c r="J581" s="101">
        <v>671136.68</v>
      </c>
      <c r="K581" s="101"/>
      <c r="L581" s="101"/>
      <c r="M581" s="101"/>
      <c r="N581" s="101"/>
      <c r="O581" s="100">
        <v>8748</v>
      </c>
      <c r="P581" s="101">
        <v>513508.03</v>
      </c>
      <c r="Q581" s="101"/>
      <c r="R581" s="101">
        <v>517998.69</v>
      </c>
      <c r="S581" s="101"/>
      <c r="T581" s="101"/>
      <c r="U581" s="101"/>
      <c r="V581" s="101"/>
      <c r="W581" s="100">
        <v>9894</v>
      </c>
      <c r="X581" s="101">
        <v>673527.18</v>
      </c>
      <c r="Y581" s="101"/>
      <c r="Z581" s="101">
        <v>459864.48</v>
      </c>
      <c r="AA581" s="101"/>
      <c r="AB581" s="101"/>
      <c r="AC581" s="101"/>
      <c r="AD581" s="101"/>
      <c r="AE581" s="100">
        <v>8532</v>
      </c>
      <c r="AF581" s="101">
        <v>485877.04</v>
      </c>
      <c r="AG581" s="101"/>
      <c r="AH581" s="101">
        <v>625591.05000000005</v>
      </c>
      <c r="AI581" s="101"/>
      <c r="AJ581" s="101"/>
      <c r="AK581" s="101"/>
      <c r="AL581" s="101"/>
      <c r="AN581" s="198"/>
      <c r="AO581" s="351"/>
      <c r="AP581" s="214"/>
      <c r="AQ581" s="198"/>
      <c r="AR581" s="351"/>
      <c r="AS581" s="214"/>
      <c r="AT581" s="198"/>
      <c r="AU581" s="214"/>
      <c r="AV581" s="214"/>
      <c r="AW581" s="198"/>
      <c r="AX581" s="214"/>
      <c r="AY581" s="214"/>
    </row>
    <row r="582" spans="1:65" x14ac:dyDescent="0.25">
      <c r="A582" s="270">
        <v>72006</v>
      </c>
      <c r="B582" s="81" t="s">
        <v>154</v>
      </c>
      <c r="C582" s="81"/>
      <c r="D582" s="81"/>
      <c r="E582" s="77" t="s">
        <v>432</v>
      </c>
      <c r="F582" s="268" t="s">
        <v>45</v>
      </c>
      <c r="G582" s="100">
        <v>236</v>
      </c>
      <c r="H582" s="101">
        <v>1295209.01</v>
      </c>
      <c r="I582" s="101"/>
      <c r="J582" s="101">
        <v>833680.68</v>
      </c>
      <c r="K582" s="101"/>
      <c r="L582" s="101"/>
      <c r="M582" s="101"/>
      <c r="N582" s="101"/>
      <c r="O582" s="100">
        <v>307</v>
      </c>
      <c r="P582" s="101">
        <v>1557634.82</v>
      </c>
      <c r="Q582" s="101"/>
      <c r="R582" s="101">
        <v>940072.42</v>
      </c>
      <c r="S582" s="101"/>
      <c r="T582" s="101"/>
      <c r="U582" s="101"/>
      <c r="V582" s="101"/>
      <c r="W582" s="100">
        <v>210</v>
      </c>
      <c r="X582" s="101">
        <v>1218693.8700000001</v>
      </c>
      <c r="Y582" s="101"/>
      <c r="Z582" s="101">
        <v>741703.33</v>
      </c>
      <c r="AA582" s="101"/>
      <c r="AB582" s="101"/>
      <c r="AC582" s="101"/>
      <c r="AD582" s="101"/>
      <c r="AE582" s="100">
        <v>210</v>
      </c>
      <c r="AF582" s="101">
        <v>1238096.29</v>
      </c>
      <c r="AG582" s="101"/>
      <c r="AH582" s="101">
        <v>870097.13</v>
      </c>
      <c r="AI582" s="101"/>
      <c r="AJ582" s="101"/>
      <c r="AK582" s="101"/>
      <c r="AL582" s="101"/>
      <c r="AN582" s="198"/>
      <c r="AO582" s="351"/>
      <c r="AP582" s="214"/>
      <c r="AQ582" s="198"/>
      <c r="AR582" s="351"/>
      <c r="AS582" s="214"/>
      <c r="AT582" s="198"/>
      <c r="AU582" s="214"/>
      <c r="AV582" s="214"/>
      <c r="AW582" s="198"/>
      <c r="AX582" s="214"/>
      <c r="AY582" s="214"/>
    </row>
    <row r="583" spans="1:65" x14ac:dyDescent="0.25">
      <c r="A583" s="270">
        <v>72006</v>
      </c>
      <c r="B583" s="76" t="s">
        <v>154</v>
      </c>
      <c r="C583" s="76"/>
      <c r="D583" s="76"/>
      <c r="E583" s="77" t="s">
        <v>433</v>
      </c>
      <c r="F583" s="83" t="s">
        <v>45</v>
      </c>
      <c r="G583" s="100">
        <v>22343</v>
      </c>
      <c r="H583" s="101">
        <v>1773551.07</v>
      </c>
      <c r="I583" s="101"/>
      <c r="J583" s="101">
        <v>1865551.08</v>
      </c>
      <c r="K583" s="101"/>
      <c r="L583" s="101"/>
      <c r="M583" s="101"/>
      <c r="N583" s="101"/>
      <c r="O583" s="100">
        <v>26626</v>
      </c>
      <c r="P583" s="101">
        <v>2406878.84</v>
      </c>
      <c r="Q583" s="101"/>
      <c r="R583" s="101">
        <v>1993011.95</v>
      </c>
      <c r="S583" s="101"/>
      <c r="T583" s="101"/>
      <c r="U583" s="101"/>
      <c r="V583" s="101"/>
      <c r="W583" s="100">
        <v>26711</v>
      </c>
      <c r="X583" s="101">
        <v>2661718.64</v>
      </c>
      <c r="Y583" s="101"/>
      <c r="Z583" s="101">
        <v>1889482.27</v>
      </c>
      <c r="AA583" s="101"/>
      <c r="AB583" s="101"/>
      <c r="AC583" s="101"/>
      <c r="AD583" s="101"/>
      <c r="AE583" s="100">
        <v>29366</v>
      </c>
      <c r="AF583" s="101">
        <v>2676701.98</v>
      </c>
      <c r="AG583" s="101"/>
      <c r="AH583" s="101">
        <v>1865735.47</v>
      </c>
      <c r="AI583" s="101"/>
      <c r="AJ583" s="101"/>
      <c r="AK583" s="101"/>
      <c r="AL583" s="101"/>
      <c r="AN583" s="198"/>
      <c r="AO583" s="351"/>
      <c r="AP583" s="214"/>
      <c r="AQ583" s="198"/>
      <c r="AR583" s="351"/>
      <c r="AS583" s="214"/>
      <c r="AT583" s="198"/>
      <c r="AU583" s="214"/>
      <c r="AV583" s="214"/>
      <c r="AW583" s="198"/>
      <c r="AX583" s="214"/>
      <c r="AY583" s="214"/>
    </row>
    <row r="584" spans="1:65" s="198" customFormat="1" x14ac:dyDescent="0.25">
      <c r="A584" s="270">
        <v>73488</v>
      </c>
      <c r="B584" s="76" t="s">
        <v>155</v>
      </c>
      <c r="C584" s="76"/>
      <c r="D584" s="76"/>
      <c r="E584" s="77" t="s">
        <v>432</v>
      </c>
      <c r="F584" s="83" t="s">
        <v>45</v>
      </c>
      <c r="G584" s="100">
        <v>219</v>
      </c>
      <c r="H584" s="101">
        <v>741033.28</v>
      </c>
      <c r="I584" s="101"/>
      <c r="J584" s="101">
        <v>878235.1</v>
      </c>
      <c r="K584" s="101"/>
      <c r="L584" s="101"/>
      <c r="M584" s="101"/>
      <c r="N584" s="101"/>
      <c r="O584" s="100">
        <v>139</v>
      </c>
      <c r="P584" s="101">
        <v>682483.3</v>
      </c>
      <c r="Q584" s="101"/>
      <c r="R584" s="101">
        <v>656271.23</v>
      </c>
      <c r="S584" s="101"/>
      <c r="T584" s="101"/>
      <c r="U584" s="101"/>
      <c r="V584" s="101"/>
      <c r="W584" s="100">
        <v>106</v>
      </c>
      <c r="X584" s="101">
        <v>532163.36</v>
      </c>
      <c r="Y584" s="101"/>
      <c r="Z584" s="101">
        <v>490782.68</v>
      </c>
      <c r="AA584" s="101"/>
      <c r="AB584" s="101"/>
      <c r="AC584" s="101"/>
      <c r="AD584" s="101"/>
      <c r="AE584" s="100">
        <v>94</v>
      </c>
      <c r="AF584" s="101">
        <v>418008.66</v>
      </c>
      <c r="AG584" s="101"/>
      <c r="AH584" s="101">
        <v>359528.64</v>
      </c>
      <c r="AI584" s="101"/>
      <c r="AJ584" s="101"/>
      <c r="AK584" s="101"/>
      <c r="AL584" s="101"/>
      <c r="AM584" s="4"/>
      <c r="AO584" s="351"/>
      <c r="AP584" s="214"/>
      <c r="AR584" s="351"/>
      <c r="AS584" s="214"/>
      <c r="AU584" s="214"/>
      <c r="AV584" s="214"/>
      <c r="AX584" s="214"/>
      <c r="AY584" s="21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</row>
    <row r="585" spans="1:65" s="219" customFormat="1" x14ac:dyDescent="0.25">
      <c r="A585" s="431">
        <v>73488</v>
      </c>
      <c r="B585" s="432" t="s">
        <v>155</v>
      </c>
      <c r="C585" s="432"/>
      <c r="D585" s="432"/>
      <c r="E585" s="433" t="s">
        <v>433</v>
      </c>
      <c r="F585" s="434" t="s">
        <v>45</v>
      </c>
      <c r="G585" s="435">
        <v>23786</v>
      </c>
      <c r="H585" s="436">
        <v>1661773.64</v>
      </c>
      <c r="I585" s="436"/>
      <c r="J585" s="436">
        <v>1929531.2</v>
      </c>
      <c r="K585" s="436"/>
      <c r="L585" s="436"/>
      <c r="M585" s="436"/>
      <c r="N585" s="436"/>
      <c r="O585" s="435">
        <v>28075</v>
      </c>
      <c r="P585" s="436">
        <v>1784176.14</v>
      </c>
      <c r="Q585" s="436"/>
      <c r="R585" s="436">
        <v>1654916.44</v>
      </c>
      <c r="S585" s="436"/>
      <c r="T585" s="436"/>
      <c r="U585" s="436"/>
      <c r="V585" s="436"/>
      <c r="W585" s="435">
        <v>30954</v>
      </c>
      <c r="X585" s="436">
        <v>2134615.5299999998</v>
      </c>
      <c r="Y585" s="436"/>
      <c r="Z585" s="436">
        <v>1916951.19</v>
      </c>
      <c r="AA585" s="436"/>
      <c r="AB585" s="436"/>
      <c r="AC585" s="436"/>
      <c r="AD585" s="436"/>
      <c r="AE585" s="435">
        <v>27743</v>
      </c>
      <c r="AF585" s="436">
        <v>1978433.37</v>
      </c>
      <c r="AG585" s="436"/>
      <c r="AH585" s="436">
        <v>1909168.19</v>
      </c>
      <c r="AI585" s="436"/>
      <c r="AJ585" s="436"/>
      <c r="AK585" s="436"/>
      <c r="AL585" s="436"/>
      <c r="AM585" s="4"/>
      <c r="AN585" s="198"/>
      <c r="AO585" s="351"/>
      <c r="AP585" s="214"/>
      <c r="AQ585" s="198"/>
      <c r="AR585" s="351"/>
      <c r="AS585" s="214"/>
      <c r="AT585" s="198"/>
      <c r="AU585" s="214"/>
      <c r="AV585" s="214"/>
      <c r="AW585" s="198"/>
      <c r="AX585" s="214"/>
      <c r="AY585" s="21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</row>
    <row r="586" spans="1:65" s="219" customFormat="1" x14ac:dyDescent="0.25">
      <c r="A586" s="421">
        <v>73011</v>
      </c>
      <c r="B586" s="391" t="s">
        <v>156</v>
      </c>
      <c r="C586" s="391"/>
      <c r="D586" s="391"/>
      <c r="E586" s="398" t="s">
        <v>432</v>
      </c>
      <c r="F586" s="400" t="s">
        <v>45</v>
      </c>
      <c r="G586" s="403">
        <v>259</v>
      </c>
      <c r="H586" s="408">
        <v>1712188.32</v>
      </c>
      <c r="I586" s="408"/>
      <c r="J586" s="408">
        <v>1799182.3</v>
      </c>
      <c r="K586" s="408"/>
      <c r="L586" s="408"/>
      <c r="M586" s="408"/>
      <c r="N586" s="408"/>
      <c r="O586" s="403">
        <v>267</v>
      </c>
      <c r="P586" s="408">
        <v>2078898.38</v>
      </c>
      <c r="Q586" s="408"/>
      <c r="R586" s="408">
        <v>2107645.48</v>
      </c>
      <c r="S586" s="408"/>
      <c r="T586" s="408"/>
      <c r="U586" s="408"/>
      <c r="V586" s="408"/>
      <c r="W586" s="403">
        <v>294</v>
      </c>
      <c r="X586" s="408">
        <v>2296812.89</v>
      </c>
      <c r="Y586" s="408"/>
      <c r="Z586" s="408">
        <v>2289192.41</v>
      </c>
      <c r="AA586" s="408"/>
      <c r="AB586" s="408"/>
      <c r="AC586" s="408"/>
      <c r="AD586" s="408"/>
      <c r="AE586" s="403">
        <v>209</v>
      </c>
      <c r="AF586" s="408">
        <v>1978569.64</v>
      </c>
      <c r="AG586" s="408"/>
      <c r="AH586" s="408">
        <v>1866083.42</v>
      </c>
      <c r="AI586" s="408"/>
      <c r="AJ586" s="408"/>
      <c r="AK586" s="408"/>
      <c r="AL586" s="408"/>
      <c r="AM586" s="4"/>
      <c r="AN586" s="198"/>
      <c r="AO586" s="351"/>
      <c r="AP586" s="214"/>
      <c r="AQ586" s="198"/>
      <c r="AR586" s="351"/>
      <c r="AS586" s="214"/>
      <c r="AT586" s="198"/>
      <c r="AU586" s="214"/>
      <c r="AV586" s="214"/>
      <c r="AW586" s="198"/>
      <c r="AX586" s="214"/>
      <c r="AY586" s="21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</row>
    <row r="587" spans="1:65" s="219" customFormat="1" x14ac:dyDescent="0.25">
      <c r="A587" s="421">
        <v>73011</v>
      </c>
      <c r="B587" s="391" t="s">
        <v>156</v>
      </c>
      <c r="C587" s="391"/>
      <c r="D587" s="391"/>
      <c r="E587" s="398" t="s">
        <v>433</v>
      </c>
      <c r="F587" s="400" t="s">
        <v>45</v>
      </c>
      <c r="G587" s="403">
        <v>14880</v>
      </c>
      <c r="H587" s="408">
        <v>784587.44</v>
      </c>
      <c r="I587" s="408"/>
      <c r="J587" s="408">
        <v>986513.67</v>
      </c>
      <c r="K587" s="408"/>
      <c r="L587" s="408"/>
      <c r="M587" s="408"/>
      <c r="N587" s="408"/>
      <c r="O587" s="403">
        <v>19286</v>
      </c>
      <c r="P587" s="408">
        <v>1180045.4099999999</v>
      </c>
      <c r="Q587" s="408"/>
      <c r="R587" s="408">
        <v>1169742.79</v>
      </c>
      <c r="S587" s="408"/>
      <c r="T587" s="408"/>
      <c r="U587" s="408"/>
      <c r="V587" s="408"/>
      <c r="W587" s="403">
        <v>18920</v>
      </c>
      <c r="X587" s="408">
        <v>1216859.3899999999</v>
      </c>
      <c r="Y587" s="408"/>
      <c r="Z587" s="408">
        <v>1220122.76</v>
      </c>
      <c r="AA587" s="408"/>
      <c r="AB587" s="408"/>
      <c r="AC587" s="408"/>
      <c r="AD587" s="408"/>
      <c r="AE587" s="403">
        <v>18634</v>
      </c>
      <c r="AF587" s="408">
        <v>1206839.97</v>
      </c>
      <c r="AG587" s="408"/>
      <c r="AH587" s="408">
        <v>1268958.6599999999</v>
      </c>
      <c r="AI587" s="408"/>
      <c r="AJ587" s="408"/>
      <c r="AK587" s="408"/>
      <c r="AL587" s="408"/>
      <c r="AM587" s="4"/>
      <c r="AN587" s="198"/>
      <c r="AO587" s="351"/>
      <c r="AP587" s="214"/>
      <c r="AQ587" s="198"/>
      <c r="AR587" s="351"/>
      <c r="AS587" s="214"/>
      <c r="AT587" s="198"/>
      <c r="AU587" s="214"/>
      <c r="AV587" s="214"/>
      <c r="AW587" s="198"/>
      <c r="AX587" s="214"/>
      <c r="AY587" s="21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</row>
    <row r="588" spans="1:65" s="219" customFormat="1" x14ac:dyDescent="0.25">
      <c r="A588" s="271">
        <v>73011</v>
      </c>
      <c r="B588" s="248" t="s">
        <v>156</v>
      </c>
      <c r="C588" s="248"/>
      <c r="D588" s="248"/>
      <c r="E588" s="247" t="s">
        <v>448</v>
      </c>
      <c r="F588" s="247" t="s">
        <v>45</v>
      </c>
      <c r="G588" s="249"/>
      <c r="H588" s="250"/>
      <c r="I588" s="250"/>
      <c r="J588" s="251"/>
      <c r="K588" s="251"/>
      <c r="L588" s="251"/>
      <c r="M588" s="251"/>
      <c r="N588" s="251"/>
      <c r="O588" s="249">
        <v>7</v>
      </c>
      <c r="P588" s="250">
        <v>38561.42</v>
      </c>
      <c r="Q588" s="250"/>
      <c r="R588" s="251">
        <v>54890.48</v>
      </c>
      <c r="S588" s="251"/>
      <c r="T588" s="251"/>
      <c r="U588" s="251"/>
      <c r="V588" s="251"/>
      <c r="W588" s="252">
        <v>27</v>
      </c>
      <c r="X588" s="251">
        <v>110677.58</v>
      </c>
      <c r="Y588" s="250"/>
      <c r="Z588" s="251">
        <v>103956.2</v>
      </c>
      <c r="AA588" s="251"/>
      <c r="AB588" s="251"/>
      <c r="AC588" s="251"/>
      <c r="AD588" s="251"/>
      <c r="AE588" s="252">
        <v>27</v>
      </c>
      <c r="AF588" s="251">
        <v>78632.789999999994</v>
      </c>
      <c r="AG588" s="250"/>
      <c r="AH588" s="251">
        <v>1200</v>
      </c>
      <c r="AI588" s="251"/>
      <c r="AJ588" s="251"/>
      <c r="AK588" s="251"/>
      <c r="AL588" s="251"/>
      <c r="AO588" s="352"/>
      <c r="AR588" s="352"/>
    </row>
    <row r="589" spans="1:65" s="219" customFormat="1" x14ac:dyDescent="0.25">
      <c r="A589" s="421">
        <v>73511</v>
      </c>
      <c r="B589" s="391" t="s">
        <v>157</v>
      </c>
      <c r="C589" s="391"/>
      <c r="D589" s="391"/>
      <c r="E589" s="398" t="s">
        <v>432</v>
      </c>
      <c r="F589" s="400" t="s">
        <v>45</v>
      </c>
      <c r="G589" s="403">
        <v>59</v>
      </c>
      <c r="H589" s="408">
        <v>299978.33</v>
      </c>
      <c r="I589" s="408"/>
      <c r="J589" s="408">
        <v>271050.23999999999</v>
      </c>
      <c r="K589" s="408"/>
      <c r="L589" s="408"/>
      <c r="M589" s="408"/>
      <c r="N589" s="408"/>
      <c r="O589" s="403">
        <v>47</v>
      </c>
      <c r="P589" s="408">
        <v>285565.39</v>
      </c>
      <c r="Q589" s="408"/>
      <c r="R589" s="408">
        <v>289109.59000000003</v>
      </c>
      <c r="S589" s="408"/>
      <c r="T589" s="408"/>
      <c r="U589" s="408"/>
      <c r="V589" s="408"/>
      <c r="W589" s="403">
        <v>14</v>
      </c>
      <c r="X589" s="408">
        <v>53225.82</v>
      </c>
      <c r="Y589" s="408"/>
      <c r="Z589" s="408">
        <v>57267.61</v>
      </c>
      <c r="AA589" s="408"/>
      <c r="AB589" s="408"/>
      <c r="AC589" s="408"/>
      <c r="AD589" s="408"/>
      <c r="AE589" s="403">
        <v>13</v>
      </c>
      <c r="AF589" s="408">
        <v>67333.539999999994</v>
      </c>
      <c r="AG589" s="408"/>
      <c r="AH589" s="408">
        <v>77382.45</v>
      </c>
      <c r="AI589" s="408"/>
      <c r="AJ589" s="408"/>
      <c r="AK589" s="408"/>
      <c r="AL589" s="408"/>
      <c r="AM589" s="4"/>
      <c r="AN589" s="198"/>
      <c r="AO589" s="351"/>
      <c r="AP589" s="214"/>
      <c r="AQ589" s="198"/>
      <c r="AR589" s="351"/>
      <c r="AS589" s="214"/>
      <c r="AT589" s="198"/>
      <c r="AU589" s="214"/>
      <c r="AV589" s="214"/>
      <c r="AW589" s="198"/>
      <c r="AX589" s="214"/>
      <c r="AY589" s="21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</row>
    <row r="590" spans="1:65" s="219" customFormat="1" x14ac:dyDescent="0.25">
      <c r="A590" s="421">
        <v>73511</v>
      </c>
      <c r="B590" s="391" t="s">
        <v>157</v>
      </c>
      <c r="C590" s="391"/>
      <c r="D590" s="391"/>
      <c r="E590" s="398" t="s">
        <v>433</v>
      </c>
      <c r="F590" s="400" t="s">
        <v>45</v>
      </c>
      <c r="G590" s="403">
        <v>52382</v>
      </c>
      <c r="H590" s="408">
        <v>5600659.1200000001</v>
      </c>
      <c r="I590" s="408"/>
      <c r="J590" s="408">
        <v>2137278.1</v>
      </c>
      <c r="K590" s="408"/>
      <c r="L590" s="408"/>
      <c r="M590" s="408"/>
      <c r="N590" s="408"/>
      <c r="O590" s="403">
        <v>50305</v>
      </c>
      <c r="P590" s="408">
        <v>4825835.67</v>
      </c>
      <c r="Q590" s="408"/>
      <c r="R590" s="408">
        <v>2044692.93</v>
      </c>
      <c r="S590" s="408"/>
      <c r="T590" s="408"/>
      <c r="U590" s="408"/>
      <c r="V590" s="408"/>
      <c r="W590" s="403">
        <v>27886</v>
      </c>
      <c r="X590" s="408">
        <v>1899362.98</v>
      </c>
      <c r="Y590" s="408"/>
      <c r="Z590" s="408">
        <v>1116463.18</v>
      </c>
      <c r="AA590" s="408"/>
      <c r="AB590" s="408"/>
      <c r="AC590" s="408"/>
      <c r="AD590" s="408"/>
      <c r="AE590" s="403">
        <v>26736</v>
      </c>
      <c r="AF590" s="408">
        <v>1763521.64</v>
      </c>
      <c r="AG590" s="408"/>
      <c r="AH590" s="408">
        <v>1158862.97</v>
      </c>
      <c r="AI590" s="408"/>
      <c r="AJ590" s="408"/>
      <c r="AK590" s="408"/>
      <c r="AL590" s="408"/>
      <c r="AM590" s="4"/>
      <c r="AN590" s="198"/>
      <c r="AO590" s="351"/>
      <c r="AP590" s="214"/>
      <c r="AQ590" s="198"/>
      <c r="AR590" s="351"/>
      <c r="AS590" s="214"/>
      <c r="AT590" s="198"/>
      <c r="AU590" s="214"/>
      <c r="AV590" s="214"/>
      <c r="AW590" s="198"/>
      <c r="AX590" s="214"/>
      <c r="AY590" s="21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</row>
    <row r="591" spans="1:65" s="219" customFormat="1" x14ac:dyDescent="0.25">
      <c r="A591" s="421">
        <v>73107</v>
      </c>
      <c r="B591" s="391" t="s">
        <v>158</v>
      </c>
      <c r="C591" s="391"/>
      <c r="D591" s="391"/>
      <c r="E591" s="398" t="s">
        <v>432</v>
      </c>
      <c r="F591" s="400" t="s">
        <v>45</v>
      </c>
      <c r="G591" s="403">
        <v>295</v>
      </c>
      <c r="H591" s="408">
        <v>1270350.3799999999</v>
      </c>
      <c r="I591" s="408"/>
      <c r="J591" s="408">
        <v>1358151.35</v>
      </c>
      <c r="K591" s="408"/>
      <c r="L591" s="408"/>
      <c r="M591" s="408"/>
      <c r="N591" s="408"/>
      <c r="O591" s="403">
        <v>171</v>
      </c>
      <c r="P591" s="408">
        <v>917013.83</v>
      </c>
      <c r="Q591" s="408"/>
      <c r="R591" s="408">
        <v>837285.9</v>
      </c>
      <c r="S591" s="408"/>
      <c r="T591" s="408"/>
      <c r="U591" s="408"/>
      <c r="V591" s="408"/>
      <c r="W591" s="403">
        <v>140</v>
      </c>
      <c r="X591" s="408">
        <v>1106602.72</v>
      </c>
      <c r="Y591" s="408"/>
      <c r="Z591" s="408">
        <v>898829.01</v>
      </c>
      <c r="AA591" s="408"/>
      <c r="AB591" s="408"/>
      <c r="AC591" s="408"/>
      <c r="AD591" s="408"/>
      <c r="AE591" s="403">
        <v>87</v>
      </c>
      <c r="AF591" s="408">
        <v>655460.87</v>
      </c>
      <c r="AG591" s="408"/>
      <c r="AH591" s="408">
        <v>527170.23</v>
      </c>
      <c r="AI591" s="408"/>
      <c r="AJ591" s="408"/>
      <c r="AK591" s="408"/>
      <c r="AL591" s="408"/>
      <c r="AM591" s="4"/>
      <c r="AN591" s="198"/>
      <c r="AO591" s="351"/>
      <c r="AP591" s="214"/>
      <c r="AQ591" s="198"/>
      <c r="AR591" s="351"/>
      <c r="AS591" s="214"/>
      <c r="AT591" s="198"/>
      <c r="AU591" s="214"/>
      <c r="AV591" s="214"/>
      <c r="AW591" s="198"/>
      <c r="AX591" s="214"/>
      <c r="AY591" s="21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</row>
    <row r="592" spans="1:65" s="219" customFormat="1" x14ac:dyDescent="0.25">
      <c r="A592" s="421">
        <v>73107</v>
      </c>
      <c r="B592" s="391" t="s">
        <v>158</v>
      </c>
      <c r="C592" s="391"/>
      <c r="D592" s="391"/>
      <c r="E592" s="398" t="s">
        <v>433</v>
      </c>
      <c r="F592" s="400" t="s">
        <v>45</v>
      </c>
      <c r="G592" s="403">
        <v>19608</v>
      </c>
      <c r="H592" s="408">
        <v>972593.38</v>
      </c>
      <c r="I592" s="408"/>
      <c r="J592" s="408">
        <v>911526.8</v>
      </c>
      <c r="K592" s="408"/>
      <c r="L592" s="408"/>
      <c r="M592" s="408"/>
      <c r="N592" s="408"/>
      <c r="O592" s="403">
        <v>17273</v>
      </c>
      <c r="P592" s="408">
        <v>1212225.32</v>
      </c>
      <c r="Q592" s="408"/>
      <c r="R592" s="408">
        <v>762578.16</v>
      </c>
      <c r="S592" s="408"/>
      <c r="T592" s="408"/>
      <c r="U592" s="408"/>
      <c r="V592" s="408"/>
      <c r="W592" s="403">
        <v>19769</v>
      </c>
      <c r="X592" s="408">
        <v>1446771.09</v>
      </c>
      <c r="Y592" s="408"/>
      <c r="Z592" s="408">
        <v>877630.98</v>
      </c>
      <c r="AA592" s="408"/>
      <c r="AB592" s="408"/>
      <c r="AC592" s="408"/>
      <c r="AD592" s="408"/>
      <c r="AE592" s="403">
        <v>16074</v>
      </c>
      <c r="AF592" s="408">
        <v>1054038.6100000001</v>
      </c>
      <c r="AG592" s="408"/>
      <c r="AH592" s="408">
        <v>799954.7</v>
      </c>
      <c r="AI592" s="408"/>
      <c r="AJ592" s="408"/>
      <c r="AK592" s="408"/>
      <c r="AL592" s="408"/>
      <c r="AM592" s="4"/>
      <c r="AN592" s="198"/>
      <c r="AO592" s="351"/>
      <c r="AP592" s="214"/>
      <c r="AQ592" s="198"/>
      <c r="AR592" s="351"/>
      <c r="AS592" s="214"/>
      <c r="AT592" s="198"/>
      <c r="AU592" s="214"/>
      <c r="AV592" s="214"/>
      <c r="AW592" s="198"/>
      <c r="AX592" s="214"/>
      <c r="AY592" s="21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</row>
    <row r="593" spans="1:65" s="219" customFormat="1" x14ac:dyDescent="0.25">
      <c r="A593" s="421">
        <v>72007</v>
      </c>
      <c r="B593" s="391" t="s">
        <v>159</v>
      </c>
      <c r="C593" s="391"/>
      <c r="D593" s="391"/>
      <c r="E593" s="398" t="s">
        <v>432</v>
      </c>
      <c r="F593" s="400" t="s">
        <v>45</v>
      </c>
      <c r="G593" s="403">
        <v>911</v>
      </c>
      <c r="H593" s="408">
        <v>3778254.81</v>
      </c>
      <c r="I593" s="408"/>
      <c r="J593" s="408">
        <v>3569834.33</v>
      </c>
      <c r="K593" s="408"/>
      <c r="L593" s="408"/>
      <c r="M593" s="408"/>
      <c r="N593" s="408"/>
      <c r="O593" s="403">
        <v>816</v>
      </c>
      <c r="P593" s="408">
        <v>3674142.07</v>
      </c>
      <c r="Q593" s="408"/>
      <c r="R593" s="408">
        <v>3699798.37</v>
      </c>
      <c r="S593" s="408"/>
      <c r="T593" s="408"/>
      <c r="U593" s="408"/>
      <c r="V593" s="408"/>
      <c r="W593" s="403">
        <v>655</v>
      </c>
      <c r="X593" s="408">
        <v>2986765.23</v>
      </c>
      <c r="Y593" s="408"/>
      <c r="Z593" s="408">
        <v>2905743.9</v>
      </c>
      <c r="AA593" s="408"/>
      <c r="AB593" s="408"/>
      <c r="AC593" s="408"/>
      <c r="AD593" s="408"/>
      <c r="AE593" s="403">
        <v>564</v>
      </c>
      <c r="AF593" s="408">
        <v>3234774.83</v>
      </c>
      <c r="AG593" s="408"/>
      <c r="AH593" s="408">
        <v>2981291.88</v>
      </c>
      <c r="AI593" s="408"/>
      <c r="AJ593" s="408"/>
      <c r="AK593" s="408"/>
      <c r="AL593" s="408"/>
      <c r="AM593" s="4"/>
      <c r="AN593" s="198"/>
      <c r="AO593" s="351"/>
      <c r="AP593" s="214"/>
      <c r="AQ593" s="198"/>
      <c r="AR593" s="351"/>
      <c r="AS593" s="214"/>
      <c r="AT593" s="198"/>
      <c r="AU593" s="214"/>
      <c r="AV593" s="214"/>
      <c r="AW593" s="198"/>
      <c r="AX593" s="214"/>
      <c r="AY593" s="21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</row>
    <row r="594" spans="1:65" s="219" customFormat="1" x14ac:dyDescent="0.25">
      <c r="A594" s="421">
        <v>72007</v>
      </c>
      <c r="B594" s="391" t="s">
        <v>159</v>
      </c>
      <c r="C594" s="391"/>
      <c r="D594" s="391"/>
      <c r="E594" s="398" t="s">
        <v>433</v>
      </c>
      <c r="F594" s="400" t="s">
        <v>45</v>
      </c>
      <c r="G594" s="403">
        <v>34135</v>
      </c>
      <c r="H594" s="408">
        <v>1725205.08</v>
      </c>
      <c r="I594" s="408"/>
      <c r="J594" s="408">
        <v>1244313.6000000001</v>
      </c>
      <c r="K594" s="408"/>
      <c r="L594" s="408"/>
      <c r="M594" s="408"/>
      <c r="N594" s="408"/>
      <c r="O594" s="403">
        <v>38168</v>
      </c>
      <c r="P594" s="408">
        <v>2251056.2799999998</v>
      </c>
      <c r="Q594" s="408"/>
      <c r="R594" s="408">
        <v>1459908.19</v>
      </c>
      <c r="S594" s="408"/>
      <c r="T594" s="408"/>
      <c r="U594" s="408"/>
      <c r="V594" s="408"/>
      <c r="W594" s="403">
        <v>36340</v>
      </c>
      <c r="X594" s="408">
        <v>2378353.08</v>
      </c>
      <c r="Y594" s="408"/>
      <c r="Z594" s="408">
        <v>1356411.91</v>
      </c>
      <c r="AA594" s="408"/>
      <c r="AB594" s="408"/>
      <c r="AC594" s="408"/>
      <c r="AD594" s="408"/>
      <c r="AE594" s="403">
        <v>44564</v>
      </c>
      <c r="AF594" s="408">
        <v>2916862.26</v>
      </c>
      <c r="AG594" s="408"/>
      <c r="AH594" s="408">
        <v>1565878.39</v>
      </c>
      <c r="AI594" s="408"/>
      <c r="AJ594" s="408"/>
      <c r="AK594" s="408"/>
      <c r="AL594" s="408"/>
      <c r="AM594" s="4"/>
      <c r="AN594" s="198"/>
      <c r="AO594" s="351"/>
      <c r="AP594" s="214"/>
      <c r="AQ594" s="198"/>
      <c r="AR594" s="351"/>
      <c r="AS594" s="214"/>
      <c r="AT594" s="198"/>
      <c r="AU594" s="214"/>
      <c r="AV594" s="214"/>
      <c r="AW594" s="198"/>
      <c r="AX594" s="214"/>
      <c r="AY594" s="21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</row>
    <row r="595" spans="1:65" s="219" customFormat="1" x14ac:dyDescent="0.25">
      <c r="A595" s="271">
        <v>72007</v>
      </c>
      <c r="B595" s="248" t="s">
        <v>159</v>
      </c>
      <c r="C595" s="248"/>
      <c r="D595" s="248"/>
      <c r="E595" s="247" t="s">
        <v>448</v>
      </c>
      <c r="F595" s="247" t="s">
        <v>45</v>
      </c>
      <c r="G595" s="249"/>
      <c r="H595" s="250"/>
      <c r="I595" s="250"/>
      <c r="J595" s="251"/>
      <c r="K595" s="251"/>
      <c r="L595" s="251"/>
      <c r="M595" s="251"/>
      <c r="N595" s="251"/>
      <c r="O595" s="249">
        <v>9</v>
      </c>
      <c r="P595" s="250">
        <v>62651.09</v>
      </c>
      <c r="Q595" s="250"/>
      <c r="R595" s="251">
        <v>0</v>
      </c>
      <c r="S595" s="251"/>
      <c r="T595" s="251"/>
      <c r="U595" s="251"/>
      <c r="V595" s="251"/>
      <c r="W595" s="252">
        <v>147</v>
      </c>
      <c r="X595" s="251">
        <v>745169.81</v>
      </c>
      <c r="Y595" s="250"/>
      <c r="Z595" s="251">
        <v>23657.98</v>
      </c>
      <c r="AA595" s="251"/>
      <c r="AB595" s="251"/>
      <c r="AC595" s="251"/>
      <c r="AD595" s="251"/>
      <c r="AE595" s="252">
        <v>113</v>
      </c>
      <c r="AF595" s="251">
        <v>698644.24</v>
      </c>
      <c r="AG595" s="250"/>
      <c r="AH595" s="251">
        <v>43264.09</v>
      </c>
      <c r="AI595" s="251"/>
      <c r="AJ595" s="251"/>
      <c r="AK595" s="251"/>
      <c r="AL595" s="251"/>
      <c r="AO595" s="352"/>
      <c r="AR595" s="352"/>
    </row>
    <row r="596" spans="1:65" s="219" customFormat="1" x14ac:dyDescent="0.25">
      <c r="A596" s="422">
        <v>72007</v>
      </c>
      <c r="B596" s="295" t="s">
        <v>159</v>
      </c>
      <c r="C596" s="295"/>
      <c r="D596" s="295"/>
      <c r="E596" s="294" t="s">
        <v>458</v>
      </c>
      <c r="F596" s="294" t="s">
        <v>45</v>
      </c>
      <c r="G596" s="296"/>
      <c r="H596" s="297"/>
      <c r="I596" s="297"/>
      <c r="J596" s="297"/>
      <c r="K596" s="297"/>
      <c r="L596" s="297"/>
      <c r="M596" s="297"/>
      <c r="N596" s="297"/>
      <c r="O596" s="296">
        <v>363</v>
      </c>
      <c r="P596" s="297">
        <v>85466.49</v>
      </c>
      <c r="Q596" s="297"/>
      <c r="R596" s="297">
        <v>9262.1</v>
      </c>
      <c r="S596" s="297"/>
      <c r="T596" s="297"/>
      <c r="U596" s="297"/>
      <c r="V596" s="297"/>
      <c r="W596" s="296">
        <v>4092</v>
      </c>
      <c r="X596" s="297">
        <v>1108956.45</v>
      </c>
      <c r="Y596" s="297"/>
      <c r="Z596" s="297">
        <v>191106.48</v>
      </c>
      <c r="AA596" s="297"/>
      <c r="AB596" s="297"/>
      <c r="AC596" s="297"/>
      <c r="AD596" s="297"/>
      <c r="AE596" s="296">
        <v>3750</v>
      </c>
      <c r="AF596" s="297">
        <v>925768.9</v>
      </c>
      <c r="AG596" s="297"/>
      <c r="AH596" s="297">
        <v>194699.04</v>
      </c>
      <c r="AI596" s="297"/>
      <c r="AJ596" s="297"/>
      <c r="AK596" s="297"/>
      <c r="AL596" s="297"/>
      <c r="AM596" s="276"/>
      <c r="AN596" s="276"/>
      <c r="AO596" s="353"/>
      <c r="AP596" s="276"/>
      <c r="AQ596" s="276"/>
      <c r="AR596" s="353"/>
      <c r="AS596" s="276"/>
      <c r="AT596" s="276"/>
      <c r="AU596" s="276"/>
      <c r="AV596" s="276"/>
      <c r="AW596" s="276"/>
      <c r="AX596" s="276"/>
      <c r="AY596" s="276"/>
      <c r="AZ596" s="276"/>
      <c r="BA596" s="276"/>
      <c r="BB596" s="276"/>
      <c r="BC596" s="276"/>
      <c r="BD596" s="276"/>
      <c r="BE596" s="276"/>
      <c r="BF596" s="276"/>
      <c r="BG596" s="276"/>
      <c r="BH596" s="276"/>
      <c r="BI596" s="276"/>
      <c r="BJ596" s="276"/>
      <c r="BK596" s="276"/>
      <c r="BL596" s="276"/>
      <c r="BM596" s="276"/>
    </row>
    <row r="597" spans="1:65" s="219" customFormat="1" x14ac:dyDescent="0.25">
      <c r="A597" s="421">
        <v>72008</v>
      </c>
      <c r="B597" s="391" t="s">
        <v>160</v>
      </c>
      <c r="C597" s="391"/>
      <c r="D597" s="391"/>
      <c r="E597" s="398" t="s">
        <v>432</v>
      </c>
      <c r="F597" s="400" t="s">
        <v>45</v>
      </c>
      <c r="G597" s="403">
        <v>145</v>
      </c>
      <c r="H597" s="408">
        <v>1260072.24</v>
      </c>
      <c r="I597" s="408"/>
      <c r="J597" s="408">
        <v>755247.58</v>
      </c>
      <c r="K597" s="408"/>
      <c r="L597" s="408"/>
      <c r="M597" s="408"/>
      <c r="N597" s="408"/>
      <c r="O597" s="403">
        <v>109</v>
      </c>
      <c r="P597" s="408">
        <v>1141895.57</v>
      </c>
      <c r="Q597" s="408"/>
      <c r="R597" s="408">
        <v>638622.1</v>
      </c>
      <c r="S597" s="408"/>
      <c r="T597" s="408"/>
      <c r="U597" s="408"/>
      <c r="V597" s="408"/>
      <c r="W597" s="403">
        <v>84</v>
      </c>
      <c r="X597" s="408">
        <v>707501.05</v>
      </c>
      <c r="Y597" s="408"/>
      <c r="Z597" s="408">
        <v>553512.22</v>
      </c>
      <c r="AA597" s="408"/>
      <c r="AB597" s="408"/>
      <c r="AC597" s="408"/>
      <c r="AD597" s="408"/>
      <c r="AE597" s="403">
        <v>89</v>
      </c>
      <c r="AF597" s="408">
        <v>596816.81000000006</v>
      </c>
      <c r="AG597" s="408"/>
      <c r="AH597" s="408">
        <v>535781.59</v>
      </c>
      <c r="AI597" s="408"/>
      <c r="AJ597" s="408"/>
      <c r="AK597" s="408"/>
      <c r="AL597" s="408"/>
      <c r="AM597" s="4"/>
      <c r="AN597" s="198"/>
      <c r="AO597" s="351"/>
      <c r="AP597" s="214"/>
      <c r="AQ597" s="198"/>
      <c r="AR597" s="351"/>
      <c r="AS597" s="214"/>
      <c r="AT597" s="198"/>
      <c r="AU597" s="214"/>
      <c r="AV597" s="214"/>
      <c r="AW597" s="198"/>
      <c r="AX597" s="214"/>
      <c r="AY597" s="21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</row>
    <row r="598" spans="1:65" s="219" customFormat="1" x14ac:dyDescent="0.25">
      <c r="A598" s="421">
        <v>72008</v>
      </c>
      <c r="B598" s="391" t="s">
        <v>160</v>
      </c>
      <c r="C598" s="391"/>
      <c r="D598" s="391"/>
      <c r="E598" s="398" t="s">
        <v>433</v>
      </c>
      <c r="F598" s="400" t="s">
        <v>45</v>
      </c>
      <c r="G598" s="403">
        <v>24189</v>
      </c>
      <c r="H598" s="408">
        <v>1594873.25</v>
      </c>
      <c r="I598" s="408"/>
      <c r="J598" s="408">
        <v>1087172.47</v>
      </c>
      <c r="K598" s="408"/>
      <c r="L598" s="408"/>
      <c r="M598" s="408"/>
      <c r="N598" s="408"/>
      <c r="O598" s="403">
        <v>23989</v>
      </c>
      <c r="P598" s="408">
        <v>2076972.21</v>
      </c>
      <c r="Q598" s="408"/>
      <c r="R598" s="408">
        <v>1049828.53</v>
      </c>
      <c r="S598" s="408"/>
      <c r="T598" s="408"/>
      <c r="U598" s="408"/>
      <c r="V598" s="408"/>
      <c r="W598" s="403">
        <v>24459</v>
      </c>
      <c r="X598" s="408">
        <v>2201321.04</v>
      </c>
      <c r="Y598" s="408"/>
      <c r="Z598" s="408">
        <v>1142133.06</v>
      </c>
      <c r="AA598" s="408"/>
      <c r="AB598" s="408"/>
      <c r="AC598" s="408"/>
      <c r="AD598" s="408"/>
      <c r="AE598" s="403">
        <v>26786</v>
      </c>
      <c r="AF598" s="408">
        <v>2137863.86</v>
      </c>
      <c r="AG598" s="408"/>
      <c r="AH598" s="408">
        <v>1282482.4099999999</v>
      </c>
      <c r="AI598" s="408"/>
      <c r="AJ598" s="408"/>
      <c r="AK598" s="408"/>
      <c r="AL598" s="408"/>
      <c r="AM598" s="4"/>
      <c r="AN598" s="198"/>
      <c r="AO598" s="351"/>
      <c r="AP598" s="214"/>
      <c r="AQ598" s="198"/>
      <c r="AR598" s="351"/>
      <c r="AS598" s="214"/>
      <c r="AT598" s="198"/>
      <c r="AU598" s="214"/>
      <c r="AV598" s="214"/>
      <c r="AW598" s="198"/>
      <c r="AX598" s="214"/>
      <c r="AY598" s="21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</row>
    <row r="599" spans="1:65" s="219" customFormat="1" x14ac:dyDescent="0.25">
      <c r="A599" s="271">
        <v>72008</v>
      </c>
      <c r="B599" s="248" t="s">
        <v>160</v>
      </c>
      <c r="C599" s="248"/>
      <c r="D599" s="248"/>
      <c r="E599" s="247" t="s">
        <v>448</v>
      </c>
      <c r="F599" s="247" t="s">
        <v>45</v>
      </c>
      <c r="G599" s="249"/>
      <c r="H599" s="250"/>
      <c r="I599" s="250"/>
      <c r="J599" s="251"/>
      <c r="K599" s="251"/>
      <c r="L599" s="251"/>
      <c r="M599" s="251"/>
      <c r="N599" s="251"/>
      <c r="O599" s="249">
        <v>24</v>
      </c>
      <c r="P599" s="250">
        <v>222854.14</v>
      </c>
      <c r="Q599" s="250"/>
      <c r="R599" s="251">
        <v>970.73</v>
      </c>
      <c r="S599" s="251"/>
      <c r="T599" s="251"/>
      <c r="U599" s="251"/>
      <c r="V599" s="251"/>
      <c r="W599" s="252">
        <v>45</v>
      </c>
      <c r="X599" s="251">
        <v>324951.27</v>
      </c>
      <c r="Y599" s="250"/>
      <c r="Z599" s="251">
        <v>9824.75</v>
      </c>
      <c r="AA599" s="251"/>
      <c r="AB599" s="251"/>
      <c r="AC599" s="251"/>
      <c r="AD599" s="251"/>
      <c r="AE599" s="252">
        <v>45</v>
      </c>
      <c r="AF599" s="251">
        <v>305656.64</v>
      </c>
      <c r="AG599" s="250"/>
      <c r="AH599" s="251">
        <v>5275</v>
      </c>
      <c r="AI599" s="251"/>
      <c r="AJ599" s="251"/>
      <c r="AK599" s="251"/>
      <c r="AL599" s="251"/>
      <c r="AO599" s="352"/>
      <c r="AR599" s="352"/>
    </row>
    <row r="600" spans="1:65" s="219" customFormat="1" x14ac:dyDescent="0.25">
      <c r="A600" s="421">
        <v>73497</v>
      </c>
      <c r="B600" s="391" t="s">
        <v>161</v>
      </c>
      <c r="C600" s="391"/>
      <c r="D600" s="391"/>
      <c r="E600" s="398" t="s">
        <v>432</v>
      </c>
      <c r="F600" s="400" t="s">
        <v>45</v>
      </c>
      <c r="G600" s="403">
        <v>133</v>
      </c>
      <c r="H600" s="408">
        <v>599143.64</v>
      </c>
      <c r="I600" s="408"/>
      <c r="J600" s="408">
        <v>642108.24</v>
      </c>
      <c r="K600" s="408"/>
      <c r="L600" s="408"/>
      <c r="M600" s="408"/>
      <c r="N600" s="408"/>
      <c r="O600" s="403">
        <v>52</v>
      </c>
      <c r="P600" s="408">
        <v>406243.45</v>
      </c>
      <c r="Q600" s="408"/>
      <c r="R600" s="408">
        <v>325828.65000000002</v>
      </c>
      <c r="S600" s="408"/>
      <c r="T600" s="408"/>
      <c r="U600" s="408"/>
      <c r="V600" s="408"/>
      <c r="W600" s="403">
        <v>45</v>
      </c>
      <c r="X600" s="408">
        <v>294269.51</v>
      </c>
      <c r="Y600" s="408"/>
      <c r="Z600" s="408">
        <v>268156.71999999997</v>
      </c>
      <c r="AA600" s="408"/>
      <c r="AB600" s="408"/>
      <c r="AC600" s="408"/>
      <c r="AD600" s="408"/>
      <c r="AE600" s="403">
        <v>28</v>
      </c>
      <c r="AF600" s="408">
        <v>159738.82</v>
      </c>
      <c r="AG600" s="408"/>
      <c r="AH600" s="408">
        <v>151686.70000000001</v>
      </c>
      <c r="AI600" s="408"/>
      <c r="AJ600" s="408"/>
      <c r="AK600" s="408"/>
      <c r="AL600" s="408"/>
      <c r="AM600" s="4"/>
      <c r="AN600" s="198"/>
      <c r="AO600" s="351"/>
      <c r="AP600" s="214"/>
      <c r="AQ600" s="198"/>
      <c r="AR600" s="351"/>
      <c r="AS600" s="214"/>
      <c r="AT600" s="198"/>
      <c r="AU600" s="214"/>
      <c r="AV600" s="214"/>
      <c r="AW600" s="198"/>
      <c r="AX600" s="214"/>
      <c r="AY600" s="21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</row>
    <row r="601" spans="1:65" s="219" customFormat="1" x14ac:dyDescent="0.25">
      <c r="A601" s="421">
        <v>73497</v>
      </c>
      <c r="B601" s="391" t="s">
        <v>161</v>
      </c>
      <c r="C601" s="391"/>
      <c r="D601" s="391"/>
      <c r="E601" s="398" t="s">
        <v>433</v>
      </c>
      <c r="F601" s="400" t="s">
        <v>45</v>
      </c>
      <c r="G601" s="403">
        <v>20116</v>
      </c>
      <c r="H601" s="408">
        <v>1003494.54</v>
      </c>
      <c r="I601" s="408"/>
      <c r="J601" s="408">
        <v>799122.59</v>
      </c>
      <c r="K601" s="408"/>
      <c r="L601" s="408"/>
      <c r="M601" s="408"/>
      <c r="N601" s="408"/>
      <c r="O601" s="403">
        <v>20038</v>
      </c>
      <c r="P601" s="408">
        <v>1331204.1599999999</v>
      </c>
      <c r="Q601" s="408"/>
      <c r="R601" s="408">
        <v>758848.24</v>
      </c>
      <c r="S601" s="408"/>
      <c r="T601" s="408"/>
      <c r="U601" s="408"/>
      <c r="V601" s="408"/>
      <c r="W601" s="403">
        <v>19120</v>
      </c>
      <c r="X601" s="408">
        <v>1155670.68</v>
      </c>
      <c r="Y601" s="408"/>
      <c r="Z601" s="408">
        <v>780422.91</v>
      </c>
      <c r="AA601" s="408"/>
      <c r="AB601" s="408"/>
      <c r="AC601" s="408"/>
      <c r="AD601" s="408"/>
      <c r="AE601" s="403">
        <v>19347</v>
      </c>
      <c r="AF601" s="408">
        <v>957809.76</v>
      </c>
      <c r="AG601" s="408"/>
      <c r="AH601" s="408">
        <v>848952.66</v>
      </c>
      <c r="AI601" s="408"/>
      <c r="AJ601" s="408"/>
      <c r="AK601" s="408"/>
      <c r="AL601" s="408"/>
      <c r="AM601" s="4"/>
      <c r="AN601" s="198"/>
      <c r="AO601" s="351"/>
      <c r="AP601" s="214"/>
      <c r="AQ601" s="198"/>
      <c r="AR601" s="351"/>
      <c r="AS601" s="214"/>
      <c r="AT601" s="198"/>
      <c r="AU601" s="214"/>
      <c r="AV601" s="214"/>
      <c r="AW601" s="198"/>
      <c r="AX601" s="214"/>
      <c r="AY601" s="21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</row>
    <row r="602" spans="1:65" s="219" customFormat="1" x14ac:dyDescent="0.25">
      <c r="A602" s="421">
        <v>72011</v>
      </c>
      <c r="B602" s="391" t="s">
        <v>162</v>
      </c>
      <c r="C602" s="391"/>
      <c r="D602" s="391"/>
      <c r="E602" s="398" t="s">
        <v>432</v>
      </c>
      <c r="F602" s="400" t="s">
        <v>45</v>
      </c>
      <c r="G602" s="403">
        <v>174</v>
      </c>
      <c r="H602" s="408">
        <v>1020943.14</v>
      </c>
      <c r="I602" s="408"/>
      <c r="J602" s="408">
        <v>826946.98</v>
      </c>
      <c r="K602" s="408"/>
      <c r="L602" s="408"/>
      <c r="M602" s="408"/>
      <c r="N602" s="408"/>
      <c r="O602" s="403">
        <v>120</v>
      </c>
      <c r="P602" s="408">
        <v>878038.01</v>
      </c>
      <c r="Q602" s="408"/>
      <c r="R602" s="408">
        <v>546665.5</v>
      </c>
      <c r="S602" s="408"/>
      <c r="T602" s="408"/>
      <c r="U602" s="408"/>
      <c r="V602" s="408"/>
      <c r="W602" s="403">
        <v>54</v>
      </c>
      <c r="X602" s="408">
        <v>524978.48</v>
      </c>
      <c r="Y602" s="408"/>
      <c r="Z602" s="408">
        <v>401832.49</v>
      </c>
      <c r="AA602" s="408"/>
      <c r="AB602" s="408"/>
      <c r="AC602" s="408"/>
      <c r="AD602" s="408"/>
      <c r="AE602" s="403">
        <v>63</v>
      </c>
      <c r="AF602" s="408">
        <v>651387.68999999994</v>
      </c>
      <c r="AG602" s="408"/>
      <c r="AH602" s="408">
        <v>515177.45</v>
      </c>
      <c r="AI602" s="408"/>
      <c r="AJ602" s="408"/>
      <c r="AK602" s="408"/>
      <c r="AL602" s="408"/>
      <c r="AM602" s="4"/>
      <c r="AN602" s="198"/>
      <c r="AO602" s="351"/>
      <c r="AP602" s="214"/>
      <c r="AQ602" s="198"/>
      <c r="AR602" s="351"/>
      <c r="AS602" s="214"/>
      <c r="AT602" s="198"/>
      <c r="AU602" s="214"/>
      <c r="AV602" s="214"/>
      <c r="AW602" s="198"/>
      <c r="AX602" s="214"/>
      <c r="AY602" s="21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</row>
    <row r="603" spans="1:65" s="219" customFormat="1" x14ac:dyDescent="0.25">
      <c r="A603" s="421">
        <v>72011</v>
      </c>
      <c r="B603" s="391" t="s">
        <v>162</v>
      </c>
      <c r="C603" s="391"/>
      <c r="D603" s="391"/>
      <c r="E603" s="398" t="s">
        <v>433</v>
      </c>
      <c r="F603" s="400" t="s">
        <v>45</v>
      </c>
      <c r="G603" s="403">
        <v>11618</v>
      </c>
      <c r="H603" s="408">
        <v>1477153.74</v>
      </c>
      <c r="I603" s="408"/>
      <c r="J603" s="408">
        <v>1077690.1200000001</v>
      </c>
      <c r="K603" s="408"/>
      <c r="L603" s="408"/>
      <c r="M603" s="408"/>
      <c r="N603" s="408"/>
      <c r="O603" s="403">
        <v>14910</v>
      </c>
      <c r="P603" s="408">
        <v>1739032.17</v>
      </c>
      <c r="Q603" s="408"/>
      <c r="R603" s="408">
        <v>753816.39</v>
      </c>
      <c r="S603" s="408"/>
      <c r="T603" s="408"/>
      <c r="U603" s="408"/>
      <c r="V603" s="408"/>
      <c r="W603" s="403">
        <v>15798</v>
      </c>
      <c r="X603" s="408">
        <v>2126269.6800000002</v>
      </c>
      <c r="Y603" s="408"/>
      <c r="Z603" s="408">
        <v>1235282.2</v>
      </c>
      <c r="AA603" s="408"/>
      <c r="AB603" s="408"/>
      <c r="AC603" s="408"/>
      <c r="AD603" s="408"/>
      <c r="AE603" s="403">
        <v>14412</v>
      </c>
      <c r="AF603" s="408">
        <v>1730605.82</v>
      </c>
      <c r="AG603" s="408"/>
      <c r="AH603" s="408">
        <v>1061964.73</v>
      </c>
      <c r="AI603" s="408"/>
      <c r="AJ603" s="408"/>
      <c r="AK603" s="408"/>
      <c r="AL603" s="408"/>
      <c r="AM603" s="4"/>
      <c r="AN603" s="198"/>
      <c r="AO603" s="351"/>
      <c r="AP603" s="214"/>
      <c r="AQ603" s="198"/>
      <c r="AR603" s="351"/>
      <c r="AS603" s="214"/>
      <c r="AT603" s="198"/>
      <c r="AU603" s="214"/>
      <c r="AV603" s="214"/>
      <c r="AW603" s="198"/>
      <c r="AX603" s="214"/>
      <c r="AY603" s="21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</row>
    <row r="604" spans="1:65" s="219" customFormat="1" x14ac:dyDescent="0.25">
      <c r="A604" s="421">
        <v>72013</v>
      </c>
      <c r="B604" s="391" t="s">
        <v>163</v>
      </c>
      <c r="C604" s="391"/>
      <c r="D604" s="391"/>
      <c r="E604" s="398" t="s">
        <v>432</v>
      </c>
      <c r="F604" s="400" t="s">
        <v>45</v>
      </c>
      <c r="G604" s="403">
        <v>896</v>
      </c>
      <c r="H604" s="408">
        <v>2462986.36</v>
      </c>
      <c r="I604" s="408"/>
      <c r="J604" s="408">
        <v>2751596.21</v>
      </c>
      <c r="K604" s="408"/>
      <c r="L604" s="408"/>
      <c r="M604" s="408"/>
      <c r="N604" s="408"/>
      <c r="O604" s="403">
        <v>944</v>
      </c>
      <c r="P604" s="408">
        <v>2828333.17</v>
      </c>
      <c r="Q604" s="408"/>
      <c r="R604" s="408">
        <v>3058781.23</v>
      </c>
      <c r="S604" s="408"/>
      <c r="T604" s="408"/>
      <c r="U604" s="408"/>
      <c r="V604" s="408"/>
      <c r="W604" s="403">
        <v>873</v>
      </c>
      <c r="X604" s="408">
        <v>2594286.9900000002</v>
      </c>
      <c r="Y604" s="408"/>
      <c r="Z604" s="408">
        <v>2810924.13</v>
      </c>
      <c r="AA604" s="408"/>
      <c r="AB604" s="408"/>
      <c r="AC604" s="408"/>
      <c r="AD604" s="408"/>
      <c r="AE604" s="403">
        <v>687</v>
      </c>
      <c r="AF604" s="408">
        <v>2087680.46</v>
      </c>
      <c r="AG604" s="408"/>
      <c r="AH604" s="408">
        <v>2401787.83</v>
      </c>
      <c r="AI604" s="408"/>
      <c r="AJ604" s="408"/>
      <c r="AK604" s="408"/>
      <c r="AL604" s="408"/>
      <c r="AM604" s="4"/>
      <c r="AN604" s="198"/>
      <c r="AO604" s="351"/>
      <c r="AP604" s="214"/>
      <c r="AQ604" s="198"/>
      <c r="AR604" s="351"/>
      <c r="AS604" s="214"/>
      <c r="AT604" s="198"/>
      <c r="AU604" s="214"/>
      <c r="AV604" s="214"/>
      <c r="AW604" s="198"/>
      <c r="AX604" s="214"/>
      <c r="AY604" s="21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</row>
    <row r="605" spans="1:65" s="219" customFormat="1" x14ac:dyDescent="0.25">
      <c r="A605" s="421">
        <v>72013</v>
      </c>
      <c r="B605" s="391" t="s">
        <v>163</v>
      </c>
      <c r="C605" s="391"/>
      <c r="D605" s="391"/>
      <c r="E605" s="398" t="s">
        <v>433</v>
      </c>
      <c r="F605" s="400" t="s">
        <v>45</v>
      </c>
      <c r="G605" s="403">
        <v>46835</v>
      </c>
      <c r="H605" s="408">
        <v>3071169.75</v>
      </c>
      <c r="I605" s="408"/>
      <c r="J605" s="408">
        <v>2009905.31</v>
      </c>
      <c r="K605" s="408"/>
      <c r="L605" s="408"/>
      <c r="M605" s="408"/>
      <c r="N605" s="408"/>
      <c r="O605" s="403">
        <v>50364</v>
      </c>
      <c r="P605" s="408">
        <v>4189592.63</v>
      </c>
      <c r="Q605" s="408"/>
      <c r="R605" s="408">
        <v>2904363.46</v>
      </c>
      <c r="S605" s="408"/>
      <c r="T605" s="408"/>
      <c r="U605" s="408"/>
      <c r="V605" s="408"/>
      <c r="W605" s="403">
        <v>50552</v>
      </c>
      <c r="X605" s="408">
        <v>3961782.33</v>
      </c>
      <c r="Y605" s="408"/>
      <c r="Z605" s="408">
        <v>2984517.77</v>
      </c>
      <c r="AA605" s="408"/>
      <c r="AB605" s="408"/>
      <c r="AC605" s="408"/>
      <c r="AD605" s="408"/>
      <c r="AE605" s="403">
        <v>53242</v>
      </c>
      <c r="AF605" s="408">
        <v>3741496.75</v>
      </c>
      <c r="AG605" s="408"/>
      <c r="AH605" s="408">
        <v>2349848.38</v>
      </c>
      <c r="AI605" s="408"/>
      <c r="AJ605" s="408"/>
      <c r="AK605" s="408"/>
      <c r="AL605" s="408"/>
      <c r="AM605" s="4"/>
      <c r="AN605" s="198"/>
      <c r="AO605" s="351"/>
      <c r="AP605" s="214"/>
      <c r="AQ605" s="198"/>
      <c r="AR605" s="351"/>
      <c r="AS605" s="214"/>
      <c r="AT605" s="198"/>
      <c r="AU605" s="214"/>
      <c r="AV605" s="214"/>
      <c r="AW605" s="198"/>
      <c r="AX605" s="214"/>
      <c r="AY605" s="21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</row>
    <row r="606" spans="1:65" s="219" customFormat="1" x14ac:dyDescent="0.25">
      <c r="A606" s="421">
        <v>72014</v>
      </c>
      <c r="B606" s="391" t="s">
        <v>164</v>
      </c>
      <c r="C606" s="391"/>
      <c r="D606" s="391"/>
      <c r="E606" s="398" t="s">
        <v>432</v>
      </c>
      <c r="F606" s="400" t="s">
        <v>45</v>
      </c>
      <c r="G606" s="403">
        <v>878</v>
      </c>
      <c r="H606" s="408">
        <v>2218365.7000000002</v>
      </c>
      <c r="I606" s="408"/>
      <c r="J606" s="408">
        <v>2658471.5699999998</v>
      </c>
      <c r="K606" s="408"/>
      <c r="L606" s="408"/>
      <c r="M606" s="408"/>
      <c r="N606" s="408"/>
      <c r="O606" s="403">
        <v>1163</v>
      </c>
      <c r="P606" s="408">
        <v>3308955.71</v>
      </c>
      <c r="Q606" s="408"/>
      <c r="R606" s="408">
        <v>3764120.12</v>
      </c>
      <c r="S606" s="408"/>
      <c r="T606" s="408"/>
      <c r="U606" s="408"/>
      <c r="V606" s="408"/>
      <c r="W606" s="403">
        <v>973</v>
      </c>
      <c r="X606" s="408">
        <v>3030768.36</v>
      </c>
      <c r="Y606" s="408"/>
      <c r="Z606" s="408">
        <v>3249014.23</v>
      </c>
      <c r="AA606" s="408"/>
      <c r="AB606" s="408"/>
      <c r="AC606" s="408"/>
      <c r="AD606" s="408"/>
      <c r="AE606" s="403">
        <v>875</v>
      </c>
      <c r="AF606" s="408">
        <v>3532181.12</v>
      </c>
      <c r="AG606" s="408"/>
      <c r="AH606" s="408">
        <v>3637336.5</v>
      </c>
      <c r="AI606" s="408"/>
      <c r="AJ606" s="408"/>
      <c r="AK606" s="408"/>
      <c r="AL606" s="408"/>
      <c r="AM606" s="4"/>
      <c r="AN606" s="198"/>
      <c r="AO606" s="351"/>
      <c r="AP606" s="214"/>
      <c r="AQ606" s="198"/>
      <c r="AR606" s="351"/>
      <c r="AS606" s="214"/>
      <c r="AT606" s="198"/>
      <c r="AU606" s="214"/>
      <c r="AV606" s="214"/>
      <c r="AW606" s="198"/>
      <c r="AX606" s="214"/>
      <c r="AY606" s="21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</row>
    <row r="607" spans="1:65" s="219" customFormat="1" x14ac:dyDescent="0.25">
      <c r="A607" s="421">
        <v>72014</v>
      </c>
      <c r="B607" s="391" t="s">
        <v>164</v>
      </c>
      <c r="C607" s="391"/>
      <c r="D607" s="391"/>
      <c r="E607" s="398" t="s">
        <v>433</v>
      </c>
      <c r="F607" s="400" t="s">
        <v>45</v>
      </c>
      <c r="G607" s="403">
        <v>31165</v>
      </c>
      <c r="H607" s="408">
        <v>2048182.57</v>
      </c>
      <c r="I607" s="408"/>
      <c r="J607" s="408">
        <v>1819850</v>
      </c>
      <c r="K607" s="408"/>
      <c r="L607" s="408"/>
      <c r="M607" s="408"/>
      <c r="N607" s="408"/>
      <c r="O607" s="403">
        <v>38007</v>
      </c>
      <c r="P607" s="408">
        <v>2627775.9300000002</v>
      </c>
      <c r="Q607" s="408"/>
      <c r="R607" s="408">
        <v>1945129.78</v>
      </c>
      <c r="S607" s="408"/>
      <c r="T607" s="408"/>
      <c r="U607" s="408"/>
      <c r="V607" s="408"/>
      <c r="W607" s="403">
        <v>48607</v>
      </c>
      <c r="X607" s="408">
        <v>3527037.78</v>
      </c>
      <c r="Y607" s="408"/>
      <c r="Z607" s="408">
        <v>2496828.83</v>
      </c>
      <c r="AA607" s="408"/>
      <c r="AB607" s="408"/>
      <c r="AC607" s="408"/>
      <c r="AD607" s="408"/>
      <c r="AE607" s="403">
        <v>57021</v>
      </c>
      <c r="AF607" s="408">
        <v>4168494.43</v>
      </c>
      <c r="AG607" s="408"/>
      <c r="AH607" s="408">
        <v>3532564.93</v>
      </c>
      <c r="AI607" s="408"/>
      <c r="AJ607" s="408"/>
      <c r="AK607" s="408"/>
      <c r="AL607" s="408"/>
      <c r="AM607" s="4"/>
      <c r="AN607" s="198"/>
      <c r="AO607" s="351"/>
      <c r="AP607" s="214"/>
      <c r="AQ607" s="198"/>
      <c r="AR607" s="351"/>
      <c r="AS607" s="214"/>
      <c r="AT607" s="198"/>
      <c r="AU607" s="214"/>
      <c r="AV607" s="214"/>
      <c r="AW607" s="198"/>
      <c r="AX607" s="214"/>
      <c r="AY607" s="21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</row>
    <row r="608" spans="1:65" s="219" customFormat="1" x14ac:dyDescent="0.25">
      <c r="A608" s="421">
        <v>73319</v>
      </c>
      <c r="B608" s="391" t="s">
        <v>165</v>
      </c>
      <c r="C608" s="391"/>
      <c r="D608" s="391"/>
      <c r="E608" s="398" t="s">
        <v>432</v>
      </c>
      <c r="F608" s="400" t="s">
        <v>45</v>
      </c>
      <c r="G608" s="403">
        <v>189</v>
      </c>
      <c r="H608" s="408">
        <v>617850.42000000004</v>
      </c>
      <c r="I608" s="408"/>
      <c r="J608" s="408">
        <v>613661.71</v>
      </c>
      <c r="K608" s="408"/>
      <c r="L608" s="408"/>
      <c r="M608" s="408"/>
      <c r="N608" s="408"/>
      <c r="O608" s="403">
        <v>174</v>
      </c>
      <c r="P608" s="408">
        <v>583516.17000000004</v>
      </c>
      <c r="Q608" s="408"/>
      <c r="R608" s="408">
        <v>540754.93999999994</v>
      </c>
      <c r="S608" s="408"/>
      <c r="T608" s="408"/>
      <c r="U608" s="408"/>
      <c r="V608" s="408"/>
      <c r="W608" s="403">
        <v>187</v>
      </c>
      <c r="X608" s="408">
        <v>670584.30000000005</v>
      </c>
      <c r="Y608" s="408"/>
      <c r="Z608" s="408">
        <v>655759.68999999994</v>
      </c>
      <c r="AA608" s="408"/>
      <c r="AB608" s="408"/>
      <c r="AC608" s="408"/>
      <c r="AD608" s="408"/>
      <c r="AE608" s="403">
        <v>136</v>
      </c>
      <c r="AF608" s="408">
        <v>583029.73</v>
      </c>
      <c r="AG608" s="408"/>
      <c r="AH608" s="408">
        <v>591566.91</v>
      </c>
      <c r="AI608" s="408"/>
      <c r="AJ608" s="408"/>
      <c r="AK608" s="408"/>
      <c r="AL608" s="408"/>
      <c r="AM608" s="4"/>
      <c r="AN608" s="198"/>
      <c r="AO608" s="351"/>
      <c r="AP608" s="214"/>
      <c r="AQ608" s="198"/>
      <c r="AR608" s="351"/>
      <c r="AS608" s="214"/>
      <c r="AT608" s="198"/>
      <c r="AU608" s="214"/>
      <c r="AV608" s="214"/>
      <c r="AW608" s="198"/>
      <c r="AX608" s="214"/>
      <c r="AY608" s="21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</row>
    <row r="609" spans="1:65" s="219" customFormat="1" x14ac:dyDescent="0.25">
      <c r="A609" s="421">
        <v>73319</v>
      </c>
      <c r="B609" s="391" t="s">
        <v>165</v>
      </c>
      <c r="C609" s="391"/>
      <c r="D609" s="391"/>
      <c r="E609" s="398" t="s">
        <v>433</v>
      </c>
      <c r="F609" s="400" t="s">
        <v>45</v>
      </c>
      <c r="G609" s="403">
        <v>8135</v>
      </c>
      <c r="H609" s="408">
        <v>639878.11</v>
      </c>
      <c r="I609" s="408"/>
      <c r="J609" s="408">
        <v>608300.17000000004</v>
      </c>
      <c r="K609" s="408"/>
      <c r="L609" s="408"/>
      <c r="M609" s="408"/>
      <c r="N609" s="408"/>
      <c r="O609" s="403">
        <v>7406</v>
      </c>
      <c r="P609" s="408">
        <v>609989.63</v>
      </c>
      <c r="Q609" s="408"/>
      <c r="R609" s="408">
        <v>616390.22</v>
      </c>
      <c r="S609" s="408"/>
      <c r="T609" s="408"/>
      <c r="U609" s="408"/>
      <c r="V609" s="408"/>
      <c r="W609" s="403">
        <v>8502</v>
      </c>
      <c r="X609" s="408">
        <v>720405.83</v>
      </c>
      <c r="Y609" s="408"/>
      <c r="Z609" s="408">
        <v>691843.86</v>
      </c>
      <c r="AA609" s="408"/>
      <c r="AB609" s="408"/>
      <c r="AC609" s="408"/>
      <c r="AD609" s="408"/>
      <c r="AE609" s="403">
        <v>9053</v>
      </c>
      <c r="AF609" s="408">
        <v>714756.81</v>
      </c>
      <c r="AG609" s="408"/>
      <c r="AH609" s="408">
        <v>779867.09</v>
      </c>
      <c r="AI609" s="408"/>
      <c r="AJ609" s="408"/>
      <c r="AK609" s="408"/>
      <c r="AL609" s="408"/>
      <c r="AM609" s="4"/>
      <c r="AN609" s="4"/>
      <c r="AO609" s="344"/>
      <c r="AP609" s="4"/>
      <c r="AQ609" s="4"/>
      <c r="AR609" s="34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</row>
    <row r="610" spans="1:65" s="219" customFormat="1" x14ac:dyDescent="0.25">
      <c r="A610" s="271">
        <v>73319</v>
      </c>
      <c r="B610" s="248" t="s">
        <v>165</v>
      </c>
      <c r="C610" s="248"/>
      <c r="D610" s="248"/>
      <c r="E610" s="247" t="s">
        <v>448</v>
      </c>
      <c r="F610" s="247" t="s">
        <v>45</v>
      </c>
      <c r="G610" s="249"/>
      <c r="H610" s="250"/>
      <c r="I610" s="250"/>
      <c r="J610" s="251"/>
      <c r="K610" s="251"/>
      <c r="L610" s="251"/>
      <c r="M610" s="251"/>
      <c r="N610" s="251"/>
      <c r="O610" s="249">
        <v>84</v>
      </c>
      <c r="P610" s="250">
        <v>281736</v>
      </c>
      <c r="Q610" s="250"/>
      <c r="R610" s="251">
        <v>228656.43</v>
      </c>
      <c r="S610" s="251"/>
      <c r="T610" s="251"/>
      <c r="U610" s="251"/>
      <c r="V610" s="251"/>
      <c r="W610" s="252">
        <v>188</v>
      </c>
      <c r="X610" s="251">
        <v>674168</v>
      </c>
      <c r="Y610" s="250"/>
      <c r="Z610" s="251">
        <v>457621.32</v>
      </c>
      <c r="AA610" s="251"/>
      <c r="AB610" s="251"/>
      <c r="AC610" s="251"/>
      <c r="AD610" s="251"/>
      <c r="AE610" s="252">
        <v>211</v>
      </c>
      <c r="AF610" s="251">
        <v>904557</v>
      </c>
      <c r="AG610" s="250"/>
      <c r="AH610" s="251">
        <v>662088.97</v>
      </c>
      <c r="AI610" s="251"/>
      <c r="AJ610" s="251"/>
      <c r="AK610" s="251"/>
      <c r="AL610" s="251"/>
      <c r="AO610" s="352"/>
      <c r="AR610" s="352"/>
    </row>
    <row r="611" spans="1:65" s="219" customFormat="1" x14ac:dyDescent="0.25">
      <c r="A611" s="422">
        <v>73319</v>
      </c>
      <c r="B611" s="295" t="s">
        <v>165</v>
      </c>
      <c r="C611" s="295"/>
      <c r="D611" s="295"/>
      <c r="E611" s="294" t="s">
        <v>458</v>
      </c>
      <c r="F611" s="294" t="s">
        <v>45</v>
      </c>
      <c r="G611" s="296"/>
      <c r="H611" s="297"/>
      <c r="I611" s="297"/>
      <c r="J611" s="297"/>
      <c r="K611" s="297"/>
      <c r="L611" s="297"/>
      <c r="M611" s="297"/>
      <c r="N611" s="297"/>
      <c r="O611" s="296">
        <v>1130</v>
      </c>
      <c r="P611" s="297">
        <v>484935.67999999999</v>
      </c>
      <c r="Q611" s="297"/>
      <c r="R611" s="297">
        <v>0</v>
      </c>
      <c r="S611" s="297"/>
      <c r="T611" s="297"/>
      <c r="U611" s="297"/>
      <c r="V611" s="297"/>
      <c r="W611" s="296">
        <v>2396</v>
      </c>
      <c r="X611" s="297">
        <v>1125468.5900000001</v>
      </c>
      <c r="Y611" s="297"/>
      <c r="Z611" s="297">
        <v>0</v>
      </c>
      <c r="AA611" s="297"/>
      <c r="AB611" s="297"/>
      <c r="AC611" s="297"/>
      <c r="AD611" s="297"/>
      <c r="AE611" s="296">
        <v>3351</v>
      </c>
      <c r="AF611" s="297">
        <v>1578684.2</v>
      </c>
      <c r="AG611" s="297"/>
      <c r="AH611" s="297">
        <v>0</v>
      </c>
      <c r="AI611" s="297"/>
      <c r="AJ611" s="297"/>
      <c r="AK611" s="297"/>
      <c r="AL611" s="297"/>
      <c r="AM611" s="276"/>
      <c r="AN611" s="276"/>
      <c r="AO611" s="353"/>
      <c r="AP611" s="276"/>
      <c r="AQ611" s="276"/>
      <c r="AR611" s="353"/>
      <c r="AS611" s="276"/>
      <c r="AT611" s="276"/>
      <c r="AU611" s="276"/>
      <c r="AV611" s="276"/>
      <c r="AW611" s="276"/>
      <c r="AX611" s="276"/>
      <c r="AY611" s="276"/>
      <c r="AZ611" s="276"/>
      <c r="BA611" s="276"/>
      <c r="BB611" s="276"/>
      <c r="BC611" s="276"/>
      <c r="BD611" s="276"/>
      <c r="BE611" s="276"/>
      <c r="BF611" s="276"/>
      <c r="BG611" s="276"/>
      <c r="BH611" s="276"/>
      <c r="BI611" s="276"/>
      <c r="BJ611" s="276"/>
      <c r="BK611" s="276"/>
      <c r="BL611" s="276"/>
      <c r="BM611" s="276"/>
    </row>
    <row r="612" spans="1:65" s="219" customFormat="1" x14ac:dyDescent="0.25">
      <c r="A612" s="421">
        <v>73423</v>
      </c>
      <c r="B612" s="391" t="s">
        <v>166</v>
      </c>
      <c r="C612" s="391"/>
      <c r="D612" s="391"/>
      <c r="E612" s="398" t="s">
        <v>432</v>
      </c>
      <c r="F612" s="400" t="s">
        <v>45</v>
      </c>
      <c r="G612" s="403">
        <v>175</v>
      </c>
      <c r="H612" s="408">
        <v>795543.09</v>
      </c>
      <c r="I612" s="408"/>
      <c r="J612" s="408">
        <v>1021760.08</v>
      </c>
      <c r="K612" s="408"/>
      <c r="L612" s="408"/>
      <c r="M612" s="408"/>
      <c r="N612" s="408"/>
      <c r="O612" s="403">
        <v>134</v>
      </c>
      <c r="P612" s="408">
        <v>898495.08</v>
      </c>
      <c r="Q612" s="408"/>
      <c r="R612" s="408">
        <v>1178195.75</v>
      </c>
      <c r="S612" s="408"/>
      <c r="T612" s="408"/>
      <c r="U612" s="408"/>
      <c r="V612" s="408"/>
      <c r="W612" s="403">
        <v>104</v>
      </c>
      <c r="X612" s="408">
        <v>718682.11</v>
      </c>
      <c r="Y612" s="408"/>
      <c r="Z612" s="408">
        <v>890400.3</v>
      </c>
      <c r="AA612" s="408"/>
      <c r="AB612" s="408"/>
      <c r="AC612" s="408"/>
      <c r="AD612" s="408"/>
      <c r="AE612" s="403">
        <v>84</v>
      </c>
      <c r="AF612" s="408">
        <v>507049.45</v>
      </c>
      <c r="AG612" s="408"/>
      <c r="AH612" s="408">
        <v>695844.13</v>
      </c>
      <c r="AI612" s="408"/>
      <c r="AJ612" s="408"/>
      <c r="AK612" s="408"/>
      <c r="AL612" s="408"/>
      <c r="AM612" s="4"/>
      <c r="AN612" s="198"/>
      <c r="AO612" s="351"/>
      <c r="AP612" s="214"/>
      <c r="AQ612" s="198"/>
      <c r="AR612" s="351"/>
      <c r="AS612" s="214"/>
      <c r="AT612" s="198"/>
      <c r="AU612" s="214"/>
      <c r="AV612" s="214"/>
      <c r="AW612" s="198"/>
      <c r="AX612" s="214"/>
      <c r="AY612" s="21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</row>
    <row r="613" spans="1:65" s="219" customFormat="1" x14ac:dyDescent="0.25">
      <c r="A613" s="421">
        <v>73423</v>
      </c>
      <c r="B613" s="391" t="s">
        <v>166</v>
      </c>
      <c r="C613" s="391"/>
      <c r="D613" s="391"/>
      <c r="E613" s="398" t="s">
        <v>433</v>
      </c>
      <c r="F613" s="400" t="s">
        <v>45</v>
      </c>
      <c r="G613" s="403">
        <v>19255</v>
      </c>
      <c r="H613" s="408">
        <v>858872.53</v>
      </c>
      <c r="I613" s="408"/>
      <c r="J613" s="408">
        <v>1019745.48</v>
      </c>
      <c r="K613" s="408"/>
      <c r="L613" s="408"/>
      <c r="M613" s="408"/>
      <c r="N613" s="408"/>
      <c r="O613" s="403">
        <v>23687</v>
      </c>
      <c r="P613" s="408">
        <v>1159168.17</v>
      </c>
      <c r="Q613" s="408"/>
      <c r="R613" s="408">
        <v>1126158.46</v>
      </c>
      <c r="S613" s="408"/>
      <c r="T613" s="408"/>
      <c r="U613" s="408"/>
      <c r="V613" s="408"/>
      <c r="W613" s="403">
        <v>20957</v>
      </c>
      <c r="X613" s="408">
        <v>1001577.15</v>
      </c>
      <c r="Y613" s="408"/>
      <c r="Z613" s="408">
        <v>885298.2</v>
      </c>
      <c r="AA613" s="408"/>
      <c r="AB613" s="408"/>
      <c r="AC613" s="408"/>
      <c r="AD613" s="408"/>
      <c r="AE613" s="403">
        <v>23820</v>
      </c>
      <c r="AF613" s="408">
        <v>1146892.3700000001</v>
      </c>
      <c r="AG613" s="408"/>
      <c r="AH613" s="408">
        <v>981691.7</v>
      </c>
      <c r="AI613" s="408"/>
      <c r="AJ613" s="408"/>
      <c r="AK613" s="408"/>
      <c r="AL613" s="408"/>
      <c r="AM613" s="4"/>
      <c r="AN613" s="4"/>
      <c r="AO613" s="344"/>
      <c r="AP613" s="4"/>
      <c r="AQ613" s="4"/>
      <c r="AR613" s="34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</row>
    <row r="614" spans="1:65" s="219" customFormat="1" x14ac:dyDescent="0.25">
      <c r="A614" s="421">
        <v>73435</v>
      </c>
      <c r="B614" s="391" t="s">
        <v>167</v>
      </c>
      <c r="C614" s="391"/>
      <c r="D614" s="391"/>
      <c r="E614" s="398" t="s">
        <v>432</v>
      </c>
      <c r="F614" s="400" t="s">
        <v>45</v>
      </c>
      <c r="G614" s="403">
        <v>501</v>
      </c>
      <c r="H614" s="408">
        <v>2035353.17</v>
      </c>
      <c r="I614" s="408"/>
      <c r="J614" s="408">
        <v>1531260.69</v>
      </c>
      <c r="K614" s="408"/>
      <c r="L614" s="408"/>
      <c r="M614" s="408"/>
      <c r="N614" s="408"/>
      <c r="O614" s="403">
        <v>409</v>
      </c>
      <c r="P614" s="408">
        <v>2164968.61</v>
      </c>
      <c r="Q614" s="408"/>
      <c r="R614" s="408">
        <v>1355532.82</v>
      </c>
      <c r="S614" s="408"/>
      <c r="T614" s="408"/>
      <c r="U614" s="408"/>
      <c r="V614" s="408"/>
      <c r="W614" s="403">
        <v>365</v>
      </c>
      <c r="X614" s="408">
        <v>2194354.63</v>
      </c>
      <c r="Y614" s="408"/>
      <c r="Z614" s="408">
        <v>1292594.3500000001</v>
      </c>
      <c r="AA614" s="408"/>
      <c r="AB614" s="408"/>
      <c r="AC614" s="408"/>
      <c r="AD614" s="408"/>
      <c r="AE614" s="403">
        <v>327</v>
      </c>
      <c r="AF614" s="408">
        <v>1962248.98</v>
      </c>
      <c r="AG614" s="408"/>
      <c r="AH614" s="408">
        <v>1194257.82</v>
      </c>
      <c r="AI614" s="408"/>
      <c r="AJ614" s="408"/>
      <c r="AK614" s="408"/>
      <c r="AL614" s="408"/>
      <c r="AM614" s="4"/>
      <c r="AN614" s="198"/>
      <c r="AO614" s="351"/>
      <c r="AP614" s="214"/>
      <c r="AQ614" s="198"/>
      <c r="AR614" s="351"/>
      <c r="AS614" s="214"/>
      <c r="AT614" s="198"/>
      <c r="AU614" s="214"/>
      <c r="AV614" s="214"/>
      <c r="AW614" s="198"/>
      <c r="AX614" s="214"/>
      <c r="AY614" s="21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</row>
    <row r="615" spans="1:65" s="219" customFormat="1" x14ac:dyDescent="0.25">
      <c r="A615" s="421">
        <v>73435</v>
      </c>
      <c r="B615" s="391" t="s">
        <v>167</v>
      </c>
      <c r="C615" s="391"/>
      <c r="D615" s="391"/>
      <c r="E615" s="398" t="s">
        <v>433</v>
      </c>
      <c r="F615" s="400" t="s">
        <v>45</v>
      </c>
      <c r="G615" s="403">
        <v>23717</v>
      </c>
      <c r="H615" s="408">
        <v>2289767.17</v>
      </c>
      <c r="I615" s="408"/>
      <c r="J615" s="408">
        <v>1899063.59</v>
      </c>
      <c r="K615" s="408"/>
      <c r="L615" s="408"/>
      <c r="M615" s="408"/>
      <c r="N615" s="408"/>
      <c r="O615" s="403">
        <v>24732</v>
      </c>
      <c r="P615" s="408">
        <v>2647528.96</v>
      </c>
      <c r="Q615" s="408"/>
      <c r="R615" s="408">
        <v>1717940.52</v>
      </c>
      <c r="S615" s="408"/>
      <c r="T615" s="408"/>
      <c r="U615" s="408"/>
      <c r="V615" s="408"/>
      <c r="W615" s="403">
        <v>33492</v>
      </c>
      <c r="X615" s="408">
        <v>3161168.06</v>
      </c>
      <c r="Y615" s="408"/>
      <c r="Z615" s="408">
        <v>2182479.1800000002</v>
      </c>
      <c r="AA615" s="408"/>
      <c r="AB615" s="408"/>
      <c r="AC615" s="408"/>
      <c r="AD615" s="408"/>
      <c r="AE615" s="403">
        <v>37897</v>
      </c>
      <c r="AF615" s="408">
        <v>3760333.39</v>
      </c>
      <c r="AG615" s="408"/>
      <c r="AH615" s="408">
        <v>2580474.65</v>
      </c>
      <c r="AI615" s="408"/>
      <c r="AJ615" s="408"/>
      <c r="AK615" s="408"/>
      <c r="AL615" s="408"/>
      <c r="AM615" s="4"/>
      <c r="AN615" s="4"/>
      <c r="AO615" s="344"/>
      <c r="AP615" s="4"/>
      <c r="AQ615" s="4"/>
      <c r="AR615" s="34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</row>
    <row r="616" spans="1:65" s="219" customFormat="1" x14ac:dyDescent="0.25">
      <c r="A616" s="271">
        <v>73435</v>
      </c>
      <c r="B616" s="248" t="s">
        <v>167</v>
      </c>
      <c r="C616" s="248"/>
      <c r="D616" s="248"/>
      <c r="E616" s="247" t="s">
        <v>448</v>
      </c>
      <c r="F616" s="247" t="s">
        <v>45</v>
      </c>
      <c r="G616" s="249"/>
      <c r="H616" s="250"/>
      <c r="I616" s="250"/>
      <c r="J616" s="251"/>
      <c r="K616" s="251"/>
      <c r="L616" s="251"/>
      <c r="M616" s="251"/>
      <c r="N616" s="251"/>
      <c r="O616" s="249">
        <v>41</v>
      </c>
      <c r="P616" s="250">
        <v>493823.04</v>
      </c>
      <c r="Q616" s="250"/>
      <c r="R616" s="251">
        <v>1327</v>
      </c>
      <c r="S616" s="251"/>
      <c r="T616" s="251"/>
      <c r="U616" s="251"/>
      <c r="V616" s="251"/>
      <c r="W616" s="252">
        <v>400</v>
      </c>
      <c r="X616" s="251">
        <v>5402220.2000000002</v>
      </c>
      <c r="Y616" s="250"/>
      <c r="Z616" s="251">
        <v>19987</v>
      </c>
      <c r="AA616" s="251"/>
      <c r="AB616" s="251"/>
      <c r="AC616" s="251"/>
      <c r="AD616" s="251"/>
      <c r="AE616" s="252">
        <v>367</v>
      </c>
      <c r="AF616" s="251">
        <v>4694630.7699999996</v>
      </c>
      <c r="AG616" s="250"/>
      <c r="AH616" s="251">
        <v>16897</v>
      </c>
      <c r="AI616" s="251"/>
      <c r="AJ616" s="251"/>
      <c r="AK616" s="251"/>
      <c r="AL616" s="251"/>
      <c r="AO616" s="352"/>
      <c r="AR616" s="352"/>
    </row>
    <row r="617" spans="1:65" s="219" customFormat="1" x14ac:dyDescent="0.25">
      <c r="A617" s="422">
        <v>73435</v>
      </c>
      <c r="B617" s="295" t="s">
        <v>167</v>
      </c>
      <c r="C617" s="295"/>
      <c r="D617" s="295"/>
      <c r="E617" s="294" t="s">
        <v>458</v>
      </c>
      <c r="F617" s="294" t="s">
        <v>45</v>
      </c>
      <c r="G617" s="296"/>
      <c r="H617" s="297"/>
      <c r="I617" s="297"/>
      <c r="J617" s="297"/>
      <c r="K617" s="297"/>
      <c r="L617" s="297"/>
      <c r="M617" s="297"/>
      <c r="N617" s="297"/>
      <c r="O617" s="296">
        <v>535</v>
      </c>
      <c r="P617" s="297">
        <v>301128.67</v>
      </c>
      <c r="Q617" s="297"/>
      <c r="R617" s="297">
        <v>18964</v>
      </c>
      <c r="S617" s="297"/>
      <c r="T617" s="297"/>
      <c r="U617" s="297"/>
      <c r="V617" s="297"/>
      <c r="W617" s="296">
        <v>3582</v>
      </c>
      <c r="X617" s="297">
        <v>2184954.31</v>
      </c>
      <c r="Y617" s="297"/>
      <c r="Z617" s="297">
        <v>104950</v>
      </c>
      <c r="AA617" s="297"/>
      <c r="AB617" s="297"/>
      <c r="AC617" s="297"/>
      <c r="AD617" s="297"/>
      <c r="AE617" s="296">
        <v>3345</v>
      </c>
      <c r="AF617" s="297">
        <v>2097051.94</v>
      </c>
      <c r="AG617" s="297"/>
      <c r="AH617" s="297">
        <v>95982</v>
      </c>
      <c r="AI617" s="297"/>
      <c r="AJ617" s="297"/>
      <c r="AK617" s="297"/>
      <c r="AL617" s="297"/>
      <c r="AM617" s="276"/>
      <c r="AN617" s="276"/>
      <c r="AO617" s="353"/>
      <c r="AP617" s="276"/>
      <c r="AQ617" s="276"/>
      <c r="AR617" s="353"/>
      <c r="AS617" s="276"/>
      <c r="AT617" s="276"/>
      <c r="AU617" s="276"/>
      <c r="AV617" s="276"/>
      <c r="AW617" s="276"/>
      <c r="AX617" s="276"/>
      <c r="AY617" s="276"/>
      <c r="AZ617" s="276"/>
      <c r="BA617" s="276"/>
      <c r="BB617" s="276"/>
      <c r="BC617" s="276"/>
      <c r="BD617" s="276"/>
      <c r="BE617" s="276"/>
      <c r="BF617" s="276"/>
      <c r="BG617" s="276"/>
      <c r="BH617" s="276"/>
      <c r="BI617" s="276"/>
      <c r="BJ617" s="276"/>
      <c r="BK617" s="276"/>
      <c r="BL617" s="276"/>
      <c r="BM617" s="276"/>
    </row>
    <row r="618" spans="1:65" s="219" customFormat="1" x14ac:dyDescent="0.25">
      <c r="A618" s="421">
        <v>73052</v>
      </c>
      <c r="B618" s="391" t="s">
        <v>168</v>
      </c>
      <c r="C618" s="391"/>
      <c r="D618" s="391"/>
      <c r="E618" s="398" t="s">
        <v>432</v>
      </c>
      <c r="F618" s="400" t="s">
        <v>45</v>
      </c>
      <c r="G618" s="403">
        <v>49</v>
      </c>
      <c r="H618" s="408">
        <v>290449.37</v>
      </c>
      <c r="I618" s="408"/>
      <c r="J618" s="408">
        <v>209706.38</v>
      </c>
      <c r="K618" s="408"/>
      <c r="L618" s="408"/>
      <c r="M618" s="408"/>
      <c r="N618" s="408"/>
      <c r="O618" s="403">
        <v>42</v>
      </c>
      <c r="P618" s="408">
        <v>416868.86</v>
      </c>
      <c r="Q618" s="408"/>
      <c r="R618" s="408">
        <v>238330.91</v>
      </c>
      <c r="S618" s="408"/>
      <c r="T618" s="408"/>
      <c r="U618" s="408"/>
      <c r="V618" s="408"/>
      <c r="W618" s="403">
        <v>33</v>
      </c>
      <c r="X618" s="408">
        <v>364144.23</v>
      </c>
      <c r="Y618" s="408"/>
      <c r="Z618" s="408">
        <v>165602.76</v>
      </c>
      <c r="AA618" s="408"/>
      <c r="AB618" s="408"/>
      <c r="AC618" s="408"/>
      <c r="AD618" s="408"/>
      <c r="AE618" s="403">
        <v>32</v>
      </c>
      <c r="AF618" s="408">
        <v>405507.32</v>
      </c>
      <c r="AG618" s="408"/>
      <c r="AH618" s="408">
        <v>160161.71</v>
      </c>
      <c r="AI618" s="408"/>
      <c r="AJ618" s="408"/>
      <c r="AK618" s="408"/>
      <c r="AL618" s="408"/>
      <c r="AM618" s="4"/>
      <c r="AN618" s="198"/>
      <c r="AO618" s="351"/>
      <c r="AP618" s="214"/>
      <c r="AQ618" s="198"/>
      <c r="AR618" s="351"/>
      <c r="AS618" s="214"/>
      <c r="AT618" s="198"/>
      <c r="AU618" s="214"/>
      <c r="AV618" s="214"/>
      <c r="AW618" s="198"/>
      <c r="AX618" s="214"/>
      <c r="AY618" s="21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</row>
    <row r="619" spans="1:65" s="219" customFormat="1" x14ac:dyDescent="0.25">
      <c r="A619" s="421">
        <v>73052</v>
      </c>
      <c r="B619" s="391" t="s">
        <v>168</v>
      </c>
      <c r="C619" s="391"/>
      <c r="D619" s="391"/>
      <c r="E619" s="398" t="s">
        <v>433</v>
      </c>
      <c r="F619" s="400" t="s">
        <v>45</v>
      </c>
      <c r="G619" s="403">
        <v>21377</v>
      </c>
      <c r="H619" s="408">
        <v>1553625.53</v>
      </c>
      <c r="I619" s="408"/>
      <c r="J619" s="408">
        <v>858266.3</v>
      </c>
      <c r="K619" s="408"/>
      <c r="L619" s="408"/>
      <c r="M619" s="408"/>
      <c r="N619" s="408"/>
      <c r="O619" s="403">
        <v>21926</v>
      </c>
      <c r="P619" s="408">
        <v>1955759.34</v>
      </c>
      <c r="Q619" s="408"/>
      <c r="R619" s="408">
        <v>870100.56</v>
      </c>
      <c r="S619" s="408"/>
      <c r="T619" s="408"/>
      <c r="U619" s="408"/>
      <c r="V619" s="408"/>
      <c r="W619" s="403">
        <v>28018</v>
      </c>
      <c r="X619" s="408">
        <v>2890934.5</v>
      </c>
      <c r="Y619" s="408"/>
      <c r="Z619" s="408">
        <v>1241227.21</v>
      </c>
      <c r="AA619" s="408"/>
      <c r="AB619" s="408"/>
      <c r="AC619" s="408"/>
      <c r="AD619" s="408"/>
      <c r="AE619" s="403">
        <v>30209</v>
      </c>
      <c r="AF619" s="408">
        <v>3492649.7</v>
      </c>
      <c r="AG619" s="408"/>
      <c r="AH619" s="408">
        <v>1448804.8</v>
      </c>
      <c r="AI619" s="408"/>
      <c r="AJ619" s="408"/>
      <c r="AK619" s="408"/>
      <c r="AL619" s="408"/>
      <c r="AM619" s="4"/>
      <c r="AN619" s="4"/>
      <c r="AO619" s="344"/>
      <c r="AP619" s="4"/>
      <c r="AQ619" s="4"/>
      <c r="AR619" s="34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</row>
    <row r="620" spans="1:65" s="219" customFormat="1" x14ac:dyDescent="0.25">
      <c r="A620" s="421">
        <v>74329</v>
      </c>
      <c r="B620" s="391" t="s">
        <v>169</v>
      </c>
      <c r="C620" s="391"/>
      <c r="D620" s="391"/>
      <c r="E620" s="398" t="s">
        <v>432</v>
      </c>
      <c r="F620" s="400" t="s">
        <v>45</v>
      </c>
      <c r="G620" s="403">
        <v>3</v>
      </c>
      <c r="H620" s="408">
        <v>36428.269999999997</v>
      </c>
      <c r="I620" s="408"/>
      <c r="J620" s="408">
        <v>12989.79</v>
      </c>
      <c r="K620" s="408"/>
      <c r="L620" s="408"/>
      <c r="M620" s="408"/>
      <c r="N620" s="408"/>
      <c r="O620" s="403">
        <v>4</v>
      </c>
      <c r="P620" s="408">
        <v>25544.639999999999</v>
      </c>
      <c r="Q620" s="408"/>
      <c r="R620" s="408">
        <v>11318.81</v>
      </c>
      <c r="S620" s="408"/>
      <c r="T620" s="408"/>
      <c r="U620" s="408"/>
      <c r="V620" s="408"/>
      <c r="W620" s="403">
        <v>2</v>
      </c>
      <c r="X620" s="408">
        <v>29381.74</v>
      </c>
      <c r="Y620" s="408"/>
      <c r="Z620" s="408">
        <v>9577.31</v>
      </c>
      <c r="AA620" s="408"/>
      <c r="AB620" s="408"/>
      <c r="AC620" s="408"/>
      <c r="AD620" s="408"/>
      <c r="AE620" s="403">
        <v>3</v>
      </c>
      <c r="AF620" s="408">
        <v>66517.88</v>
      </c>
      <c r="AG620" s="408"/>
      <c r="AH620" s="408">
        <v>19952.5</v>
      </c>
      <c r="AI620" s="408"/>
      <c r="AJ620" s="408"/>
      <c r="AK620" s="408"/>
      <c r="AL620" s="408"/>
      <c r="AM620" s="4"/>
      <c r="AN620" s="198"/>
      <c r="AO620" s="351"/>
      <c r="AP620" s="214"/>
      <c r="AQ620" s="198"/>
      <c r="AR620" s="351"/>
      <c r="AS620" s="214"/>
      <c r="AT620" s="198"/>
      <c r="AU620" s="214"/>
      <c r="AV620" s="214"/>
      <c r="AW620" s="198"/>
      <c r="AX620" s="214"/>
      <c r="AY620" s="21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</row>
    <row r="621" spans="1:65" s="219" customFormat="1" x14ac:dyDescent="0.25">
      <c r="A621" s="421">
        <v>74329</v>
      </c>
      <c r="B621" s="391" t="s">
        <v>169</v>
      </c>
      <c r="C621" s="391"/>
      <c r="D621" s="391"/>
      <c r="E621" s="398" t="s">
        <v>433</v>
      </c>
      <c r="F621" s="400" t="s">
        <v>45</v>
      </c>
      <c r="G621" s="403">
        <v>11841</v>
      </c>
      <c r="H621" s="408">
        <v>1244521.3</v>
      </c>
      <c r="I621" s="408"/>
      <c r="J621" s="408">
        <v>839912.38</v>
      </c>
      <c r="K621" s="408"/>
      <c r="L621" s="408"/>
      <c r="M621" s="408"/>
      <c r="N621" s="408"/>
      <c r="O621" s="403">
        <v>13033</v>
      </c>
      <c r="P621" s="408">
        <v>2701335.91</v>
      </c>
      <c r="Q621" s="408"/>
      <c r="R621" s="408">
        <v>930679.47</v>
      </c>
      <c r="S621" s="408"/>
      <c r="T621" s="408"/>
      <c r="U621" s="408"/>
      <c r="V621" s="408"/>
      <c r="W621" s="403">
        <v>11773</v>
      </c>
      <c r="X621" s="408">
        <v>1799876.91</v>
      </c>
      <c r="Y621" s="408"/>
      <c r="Z621" s="408">
        <v>894557.09</v>
      </c>
      <c r="AA621" s="408"/>
      <c r="AB621" s="408"/>
      <c r="AC621" s="408"/>
      <c r="AD621" s="408"/>
      <c r="AE621" s="403">
        <v>11730</v>
      </c>
      <c r="AF621" s="408">
        <v>1265409.8799999999</v>
      </c>
      <c r="AG621" s="408"/>
      <c r="AH621" s="408">
        <v>917903.37</v>
      </c>
      <c r="AI621" s="408"/>
      <c r="AJ621" s="408"/>
      <c r="AK621" s="408"/>
      <c r="AL621" s="408"/>
      <c r="AM621" s="4"/>
      <c r="AN621" s="4"/>
      <c r="AO621" s="344"/>
      <c r="AP621" s="4"/>
      <c r="AQ621" s="4"/>
      <c r="AR621" s="34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</row>
    <row r="622" spans="1:65" s="219" customFormat="1" x14ac:dyDescent="0.25">
      <c r="A622" s="421">
        <v>73485</v>
      </c>
      <c r="B622" s="391" t="s">
        <v>170</v>
      </c>
      <c r="C622" s="391"/>
      <c r="D622" s="391"/>
      <c r="E622" s="398" t="s">
        <v>432</v>
      </c>
      <c r="F622" s="400" t="s">
        <v>45</v>
      </c>
      <c r="G622" s="403">
        <v>29</v>
      </c>
      <c r="H622" s="408">
        <v>288365.82</v>
      </c>
      <c r="I622" s="408"/>
      <c r="J622" s="408">
        <v>124753.74</v>
      </c>
      <c r="K622" s="408"/>
      <c r="L622" s="408"/>
      <c r="M622" s="408"/>
      <c r="N622" s="408"/>
      <c r="O622" s="403">
        <v>25</v>
      </c>
      <c r="P622" s="408">
        <v>324223.67</v>
      </c>
      <c r="Q622" s="408"/>
      <c r="R622" s="408">
        <v>166739.95000000001</v>
      </c>
      <c r="S622" s="408"/>
      <c r="T622" s="408"/>
      <c r="U622" s="408"/>
      <c r="V622" s="408"/>
      <c r="W622" s="403">
        <v>18</v>
      </c>
      <c r="X622" s="408">
        <v>188794.65</v>
      </c>
      <c r="Y622" s="408"/>
      <c r="Z622" s="408">
        <v>110199.12</v>
      </c>
      <c r="AA622" s="408"/>
      <c r="AB622" s="408"/>
      <c r="AC622" s="408"/>
      <c r="AD622" s="408"/>
      <c r="AE622" s="403">
        <v>14</v>
      </c>
      <c r="AF622" s="408">
        <v>307468.42</v>
      </c>
      <c r="AG622" s="408"/>
      <c r="AH622" s="408">
        <v>120413.24</v>
      </c>
      <c r="AI622" s="408"/>
      <c r="AJ622" s="408"/>
      <c r="AK622" s="408"/>
      <c r="AL622" s="408"/>
      <c r="AM622" s="4"/>
      <c r="AN622" s="198"/>
      <c r="AO622" s="351"/>
      <c r="AP622" s="214"/>
      <c r="AQ622" s="198"/>
      <c r="AR622" s="351"/>
      <c r="AS622" s="214"/>
      <c r="AT622" s="198"/>
      <c r="AU622" s="214"/>
      <c r="AV622" s="214"/>
      <c r="AW622" s="198"/>
      <c r="AX622" s="214"/>
      <c r="AY622" s="21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</row>
    <row r="623" spans="1:65" s="219" customFormat="1" x14ac:dyDescent="0.25">
      <c r="A623" s="421">
        <v>73485</v>
      </c>
      <c r="B623" s="391" t="s">
        <v>170</v>
      </c>
      <c r="C623" s="391"/>
      <c r="D623" s="391"/>
      <c r="E623" s="398" t="s">
        <v>433</v>
      </c>
      <c r="F623" s="400" t="s">
        <v>45</v>
      </c>
      <c r="G623" s="403">
        <v>4368</v>
      </c>
      <c r="H623" s="408">
        <v>271483.7</v>
      </c>
      <c r="I623" s="408"/>
      <c r="J623" s="408">
        <v>206574.92</v>
      </c>
      <c r="K623" s="408"/>
      <c r="L623" s="408"/>
      <c r="M623" s="408"/>
      <c r="N623" s="408"/>
      <c r="O623" s="403">
        <v>4942</v>
      </c>
      <c r="P623" s="408">
        <v>423419.85</v>
      </c>
      <c r="Q623" s="408"/>
      <c r="R623" s="408">
        <v>230326.54</v>
      </c>
      <c r="S623" s="408"/>
      <c r="T623" s="408"/>
      <c r="U623" s="408"/>
      <c r="V623" s="408"/>
      <c r="W623" s="403">
        <v>5856</v>
      </c>
      <c r="X623" s="408">
        <v>634283.18999999994</v>
      </c>
      <c r="Y623" s="408"/>
      <c r="Z623" s="408">
        <v>393887.83</v>
      </c>
      <c r="AA623" s="408"/>
      <c r="AB623" s="408"/>
      <c r="AC623" s="408"/>
      <c r="AD623" s="408"/>
      <c r="AE623" s="403">
        <v>5485</v>
      </c>
      <c r="AF623" s="408">
        <v>548044.05000000005</v>
      </c>
      <c r="AG623" s="408"/>
      <c r="AH623" s="408">
        <v>396227.84000000003</v>
      </c>
      <c r="AI623" s="408"/>
      <c r="AJ623" s="408"/>
      <c r="AK623" s="408"/>
      <c r="AL623" s="408"/>
      <c r="AM623" s="4"/>
      <c r="AN623" s="4"/>
      <c r="AO623" s="344"/>
      <c r="AP623" s="4"/>
      <c r="AQ623" s="4"/>
      <c r="AR623" s="34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</row>
    <row r="624" spans="1:65" s="219" customFormat="1" x14ac:dyDescent="0.25">
      <c r="A624" s="421">
        <v>73537</v>
      </c>
      <c r="B624" s="391" t="s">
        <v>171</v>
      </c>
      <c r="C624" s="391"/>
      <c r="D624" s="391"/>
      <c r="E624" s="398" t="s">
        <v>432</v>
      </c>
      <c r="F624" s="400" t="s">
        <v>45</v>
      </c>
      <c r="G624" s="403">
        <v>108</v>
      </c>
      <c r="H624" s="408">
        <v>653300.06000000006</v>
      </c>
      <c r="I624" s="408"/>
      <c r="J624" s="408">
        <v>542663.48</v>
      </c>
      <c r="K624" s="408"/>
      <c r="L624" s="408"/>
      <c r="M624" s="408"/>
      <c r="N624" s="408"/>
      <c r="O624" s="403">
        <v>85</v>
      </c>
      <c r="P624" s="408">
        <v>481350.63</v>
      </c>
      <c r="Q624" s="408"/>
      <c r="R624" s="408">
        <v>441213.61</v>
      </c>
      <c r="S624" s="408"/>
      <c r="T624" s="408"/>
      <c r="U624" s="408"/>
      <c r="V624" s="408"/>
      <c r="W624" s="403">
        <v>132</v>
      </c>
      <c r="X624" s="408">
        <v>816110.65</v>
      </c>
      <c r="Y624" s="408"/>
      <c r="Z624" s="408">
        <v>724448.5</v>
      </c>
      <c r="AA624" s="408"/>
      <c r="AB624" s="408"/>
      <c r="AC624" s="408"/>
      <c r="AD624" s="408"/>
      <c r="AE624" s="403">
        <v>92</v>
      </c>
      <c r="AF624" s="408">
        <v>488422.63</v>
      </c>
      <c r="AG624" s="408"/>
      <c r="AH624" s="408">
        <v>606267.89</v>
      </c>
      <c r="AI624" s="408"/>
      <c r="AJ624" s="408"/>
      <c r="AK624" s="408"/>
      <c r="AL624" s="408"/>
      <c r="AM624" s="4"/>
      <c r="AN624" s="198"/>
      <c r="AO624" s="351"/>
      <c r="AP624" s="214"/>
      <c r="AQ624" s="198"/>
      <c r="AR624" s="351"/>
      <c r="AS624" s="214"/>
      <c r="AT624" s="198"/>
      <c r="AU624" s="214"/>
      <c r="AV624" s="214"/>
      <c r="AW624" s="198"/>
      <c r="AX624" s="214"/>
      <c r="AY624" s="21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</row>
    <row r="625" spans="1:65" s="219" customFormat="1" x14ac:dyDescent="0.25">
      <c r="A625" s="421">
        <v>73537</v>
      </c>
      <c r="B625" s="391" t="s">
        <v>171</v>
      </c>
      <c r="C625" s="391"/>
      <c r="D625" s="391"/>
      <c r="E625" s="398" t="s">
        <v>433</v>
      </c>
      <c r="F625" s="400" t="s">
        <v>45</v>
      </c>
      <c r="G625" s="403">
        <v>22293</v>
      </c>
      <c r="H625" s="408">
        <v>1628459.1</v>
      </c>
      <c r="I625" s="408"/>
      <c r="J625" s="408">
        <v>909476.89</v>
      </c>
      <c r="K625" s="408"/>
      <c r="L625" s="408"/>
      <c r="M625" s="408"/>
      <c r="N625" s="408"/>
      <c r="O625" s="403">
        <v>26924</v>
      </c>
      <c r="P625" s="408">
        <v>1986714.79</v>
      </c>
      <c r="Q625" s="408"/>
      <c r="R625" s="408">
        <v>960767.49</v>
      </c>
      <c r="S625" s="408"/>
      <c r="T625" s="408"/>
      <c r="U625" s="408"/>
      <c r="V625" s="408"/>
      <c r="W625" s="403">
        <v>25005</v>
      </c>
      <c r="X625" s="408">
        <v>1813086.56</v>
      </c>
      <c r="Y625" s="408"/>
      <c r="Z625" s="408">
        <v>948114.2</v>
      </c>
      <c r="AA625" s="408"/>
      <c r="AB625" s="408"/>
      <c r="AC625" s="408"/>
      <c r="AD625" s="408"/>
      <c r="AE625" s="403">
        <v>22794</v>
      </c>
      <c r="AF625" s="408">
        <v>1655267.15</v>
      </c>
      <c r="AG625" s="408"/>
      <c r="AH625" s="408">
        <v>909559.14</v>
      </c>
      <c r="AI625" s="408"/>
      <c r="AJ625" s="408"/>
      <c r="AK625" s="408"/>
      <c r="AL625" s="408"/>
      <c r="AM625" s="4"/>
      <c r="AN625" s="4"/>
      <c r="AO625" s="344"/>
      <c r="AP625" s="4"/>
      <c r="AQ625" s="4"/>
      <c r="AR625" s="34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</row>
    <row r="626" spans="1:65" s="219" customFormat="1" x14ac:dyDescent="0.25">
      <c r="A626" s="423">
        <v>73537</v>
      </c>
      <c r="B626" s="299" t="s">
        <v>171</v>
      </c>
      <c r="C626" s="299"/>
      <c r="D626" s="299"/>
      <c r="E626" s="294" t="s">
        <v>458</v>
      </c>
      <c r="F626" s="298" t="s">
        <v>45</v>
      </c>
      <c r="G626" s="296"/>
      <c r="H626" s="297"/>
      <c r="I626" s="297"/>
      <c r="J626" s="297"/>
      <c r="K626" s="297"/>
      <c r="L626" s="297"/>
      <c r="M626" s="297"/>
      <c r="N626" s="297"/>
      <c r="O626" s="296">
        <v>1043</v>
      </c>
      <c r="P626" s="297">
        <v>4546298.6100000003</v>
      </c>
      <c r="Q626" s="297"/>
      <c r="R626" s="297"/>
      <c r="S626" s="297"/>
      <c r="T626" s="297"/>
      <c r="U626" s="297"/>
      <c r="V626" s="297"/>
      <c r="W626" s="296">
        <v>2911</v>
      </c>
      <c r="X626" s="297">
        <v>7950542.5700000003</v>
      </c>
      <c r="Y626" s="297"/>
      <c r="Z626" s="297"/>
      <c r="AA626" s="297"/>
      <c r="AB626" s="297"/>
      <c r="AC626" s="297"/>
      <c r="AD626" s="297"/>
      <c r="AE626" s="296">
        <v>3394</v>
      </c>
      <c r="AF626" s="297">
        <v>9831272.7200000007</v>
      </c>
      <c r="AG626" s="297"/>
      <c r="AH626" s="297"/>
      <c r="AI626" s="297"/>
      <c r="AJ626" s="297"/>
      <c r="AK626" s="297"/>
      <c r="AL626" s="297"/>
      <c r="AM626" s="300"/>
      <c r="AN626" s="300"/>
      <c r="AO626" s="353"/>
      <c r="AP626" s="300"/>
      <c r="AQ626" s="300"/>
      <c r="AR626" s="353"/>
      <c r="AS626" s="300"/>
      <c r="AT626" s="300"/>
      <c r="AU626" s="300"/>
      <c r="AV626" s="300"/>
      <c r="AW626" s="300"/>
      <c r="AX626" s="300"/>
      <c r="AY626" s="300"/>
      <c r="AZ626" s="300"/>
      <c r="BA626" s="300"/>
      <c r="BB626" s="300"/>
      <c r="BC626" s="300"/>
      <c r="BD626" s="300"/>
      <c r="BE626" s="300"/>
      <c r="BF626" s="300"/>
      <c r="BG626" s="300"/>
      <c r="BH626" s="300"/>
      <c r="BI626" s="300"/>
      <c r="BJ626" s="300"/>
      <c r="BK626" s="300"/>
      <c r="BL626" s="300"/>
      <c r="BM626" s="300"/>
    </row>
    <row r="627" spans="1:65" s="219" customFormat="1" x14ac:dyDescent="0.25">
      <c r="A627" s="421">
        <v>73529</v>
      </c>
      <c r="B627" s="391" t="s">
        <v>172</v>
      </c>
      <c r="C627" s="391"/>
      <c r="D627" s="391"/>
      <c r="E627" s="398" t="s">
        <v>432</v>
      </c>
      <c r="F627" s="400" t="s">
        <v>45</v>
      </c>
      <c r="G627" s="403">
        <v>108</v>
      </c>
      <c r="H627" s="408">
        <v>505671.77</v>
      </c>
      <c r="I627" s="408"/>
      <c r="J627" s="408">
        <v>587024.4</v>
      </c>
      <c r="K627" s="408"/>
      <c r="L627" s="408"/>
      <c r="M627" s="408"/>
      <c r="N627" s="408"/>
      <c r="O627" s="403">
        <v>54</v>
      </c>
      <c r="P627" s="408">
        <v>318920.25</v>
      </c>
      <c r="Q627" s="408"/>
      <c r="R627" s="408">
        <v>312491.77</v>
      </c>
      <c r="S627" s="408"/>
      <c r="T627" s="408"/>
      <c r="U627" s="408"/>
      <c r="V627" s="408"/>
      <c r="W627" s="403">
        <v>58</v>
      </c>
      <c r="X627" s="408">
        <v>380689.01</v>
      </c>
      <c r="Y627" s="408"/>
      <c r="Z627" s="408">
        <v>377736.49</v>
      </c>
      <c r="AA627" s="408"/>
      <c r="AB627" s="408"/>
      <c r="AC627" s="408"/>
      <c r="AD627" s="408"/>
      <c r="AE627" s="403">
        <v>42</v>
      </c>
      <c r="AF627" s="408">
        <v>257237.08</v>
      </c>
      <c r="AG627" s="408"/>
      <c r="AH627" s="408">
        <v>250018.18</v>
      </c>
      <c r="AI627" s="408"/>
      <c r="AJ627" s="408"/>
      <c r="AK627" s="408"/>
      <c r="AL627" s="408"/>
      <c r="AM627" s="4"/>
      <c r="AN627" s="198"/>
      <c r="AO627" s="351"/>
      <c r="AP627" s="214"/>
      <c r="AQ627" s="198"/>
      <c r="AR627" s="351"/>
      <c r="AS627" s="214"/>
      <c r="AT627" s="198"/>
      <c r="AU627" s="214"/>
      <c r="AV627" s="214"/>
      <c r="AW627" s="198"/>
      <c r="AX627" s="214"/>
      <c r="AY627" s="21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</row>
    <row r="628" spans="1:65" s="219" customFormat="1" x14ac:dyDescent="0.25">
      <c r="A628" s="421">
        <v>73529</v>
      </c>
      <c r="B628" s="391" t="s">
        <v>172</v>
      </c>
      <c r="C628" s="391"/>
      <c r="D628" s="391"/>
      <c r="E628" s="398" t="s">
        <v>433</v>
      </c>
      <c r="F628" s="400" t="s">
        <v>45</v>
      </c>
      <c r="G628" s="403">
        <v>15103</v>
      </c>
      <c r="H628" s="408">
        <v>933904.29</v>
      </c>
      <c r="I628" s="408"/>
      <c r="J628" s="408">
        <v>921114.63</v>
      </c>
      <c r="K628" s="408"/>
      <c r="L628" s="408"/>
      <c r="M628" s="408"/>
      <c r="N628" s="408"/>
      <c r="O628" s="403">
        <v>15788</v>
      </c>
      <c r="P628" s="408">
        <v>1389073.3</v>
      </c>
      <c r="Q628" s="408"/>
      <c r="R628" s="408">
        <v>833425.25</v>
      </c>
      <c r="S628" s="408"/>
      <c r="T628" s="408"/>
      <c r="U628" s="408"/>
      <c r="V628" s="408"/>
      <c r="W628" s="403">
        <v>15500</v>
      </c>
      <c r="X628" s="408">
        <v>1576530.23</v>
      </c>
      <c r="Y628" s="408"/>
      <c r="Z628" s="408">
        <v>856448.7</v>
      </c>
      <c r="AA628" s="408"/>
      <c r="AB628" s="408"/>
      <c r="AC628" s="408"/>
      <c r="AD628" s="408"/>
      <c r="AE628" s="403">
        <v>16046</v>
      </c>
      <c r="AF628" s="408">
        <v>997324.59</v>
      </c>
      <c r="AG628" s="408"/>
      <c r="AH628" s="408">
        <v>818888.79</v>
      </c>
      <c r="AI628" s="408"/>
      <c r="AJ628" s="408"/>
      <c r="AK628" s="408"/>
      <c r="AL628" s="408"/>
      <c r="AM628" s="4"/>
      <c r="AN628" s="4"/>
      <c r="AO628" s="344"/>
      <c r="AP628" s="4"/>
      <c r="AQ628" s="4"/>
      <c r="AR628" s="34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</row>
    <row r="629" spans="1:65" s="219" customFormat="1" x14ac:dyDescent="0.25">
      <c r="A629" s="421">
        <v>73223</v>
      </c>
      <c r="B629" s="391" t="s">
        <v>173</v>
      </c>
      <c r="C629" s="391"/>
      <c r="D629" s="391"/>
      <c r="E629" s="398" t="s">
        <v>432</v>
      </c>
      <c r="F629" s="400" t="s">
        <v>45</v>
      </c>
      <c r="G629" s="403">
        <v>154</v>
      </c>
      <c r="H629" s="408">
        <v>816813.6</v>
      </c>
      <c r="I629" s="408"/>
      <c r="J629" s="408">
        <v>915155.67</v>
      </c>
      <c r="K629" s="408"/>
      <c r="L629" s="408"/>
      <c r="M629" s="408"/>
      <c r="N629" s="408"/>
      <c r="O629" s="403">
        <v>141</v>
      </c>
      <c r="P629" s="408">
        <v>801816.17</v>
      </c>
      <c r="Q629" s="408"/>
      <c r="R629" s="408">
        <v>924749.61</v>
      </c>
      <c r="S629" s="408"/>
      <c r="T629" s="408"/>
      <c r="U629" s="408"/>
      <c r="V629" s="408"/>
      <c r="W629" s="403">
        <v>134</v>
      </c>
      <c r="X629" s="408">
        <v>815949.62</v>
      </c>
      <c r="Y629" s="408"/>
      <c r="Z629" s="408">
        <v>906019.55</v>
      </c>
      <c r="AA629" s="408"/>
      <c r="AB629" s="408"/>
      <c r="AC629" s="408"/>
      <c r="AD629" s="408"/>
      <c r="AE629" s="403">
        <v>79</v>
      </c>
      <c r="AF629" s="408">
        <v>438951.33</v>
      </c>
      <c r="AG629" s="408"/>
      <c r="AH629" s="408">
        <v>491732.93</v>
      </c>
      <c r="AI629" s="408"/>
      <c r="AJ629" s="408"/>
      <c r="AK629" s="408"/>
      <c r="AL629" s="408"/>
      <c r="AM629" s="4"/>
      <c r="AN629" s="198"/>
      <c r="AO629" s="351"/>
      <c r="AP629" s="214"/>
      <c r="AQ629" s="198"/>
      <c r="AR629" s="351"/>
      <c r="AS629" s="214"/>
      <c r="AT629" s="198"/>
      <c r="AU629" s="214"/>
      <c r="AV629" s="214"/>
      <c r="AW629" s="198"/>
      <c r="AX629" s="214"/>
      <c r="AY629" s="21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</row>
    <row r="630" spans="1:65" s="219" customFormat="1" x14ac:dyDescent="0.25">
      <c r="A630" s="421">
        <v>73223</v>
      </c>
      <c r="B630" s="391" t="s">
        <v>173</v>
      </c>
      <c r="C630" s="391"/>
      <c r="D630" s="391"/>
      <c r="E630" s="398" t="s">
        <v>433</v>
      </c>
      <c r="F630" s="400" t="s">
        <v>45</v>
      </c>
      <c r="G630" s="403">
        <v>18420</v>
      </c>
      <c r="H630" s="408">
        <v>1017743.65</v>
      </c>
      <c r="I630" s="408"/>
      <c r="J630" s="408">
        <v>1202194.31</v>
      </c>
      <c r="K630" s="408"/>
      <c r="L630" s="408"/>
      <c r="M630" s="408"/>
      <c r="N630" s="408"/>
      <c r="O630" s="403">
        <v>18701</v>
      </c>
      <c r="P630" s="408">
        <v>982503.14</v>
      </c>
      <c r="Q630" s="408"/>
      <c r="R630" s="408">
        <v>1241396.47</v>
      </c>
      <c r="S630" s="408"/>
      <c r="T630" s="408"/>
      <c r="U630" s="408"/>
      <c r="V630" s="408"/>
      <c r="W630" s="403">
        <v>20049</v>
      </c>
      <c r="X630" s="408">
        <v>1211722.0900000001</v>
      </c>
      <c r="Y630" s="408"/>
      <c r="Z630" s="408">
        <v>1688435.8</v>
      </c>
      <c r="AA630" s="408"/>
      <c r="AB630" s="408"/>
      <c r="AC630" s="408"/>
      <c r="AD630" s="408"/>
      <c r="AE630" s="403">
        <v>19099</v>
      </c>
      <c r="AF630" s="408">
        <v>1176115.98</v>
      </c>
      <c r="AG630" s="408"/>
      <c r="AH630" s="408">
        <v>1683410.74</v>
      </c>
      <c r="AI630" s="408"/>
      <c r="AJ630" s="408"/>
      <c r="AK630" s="408"/>
      <c r="AL630" s="408"/>
      <c r="AM630" s="4"/>
      <c r="AN630" s="4"/>
      <c r="AO630" s="344"/>
      <c r="AP630" s="4"/>
      <c r="AQ630" s="4"/>
      <c r="AR630" s="34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</row>
    <row r="631" spans="1:65" s="219" customFormat="1" x14ac:dyDescent="0.25">
      <c r="A631" s="421">
        <v>73404</v>
      </c>
      <c r="B631" s="391" t="s">
        <v>174</v>
      </c>
      <c r="C631" s="391"/>
      <c r="D631" s="391"/>
      <c r="E631" s="398" t="s">
        <v>432</v>
      </c>
      <c r="F631" s="400" t="s">
        <v>45</v>
      </c>
      <c r="G631" s="403">
        <v>16</v>
      </c>
      <c r="H631" s="408">
        <v>169317.75</v>
      </c>
      <c r="I631" s="408"/>
      <c r="J631" s="408">
        <v>108502.73</v>
      </c>
      <c r="K631" s="408"/>
      <c r="L631" s="408"/>
      <c r="M631" s="408"/>
      <c r="N631" s="408"/>
      <c r="O631" s="403">
        <v>16</v>
      </c>
      <c r="P631" s="408">
        <v>131539.53</v>
      </c>
      <c r="Q631" s="408"/>
      <c r="R631" s="408">
        <v>115643.32</v>
      </c>
      <c r="S631" s="408"/>
      <c r="T631" s="408"/>
      <c r="U631" s="408"/>
      <c r="V631" s="408"/>
      <c r="W631" s="403">
        <v>49</v>
      </c>
      <c r="X631" s="408">
        <v>531762.18999999994</v>
      </c>
      <c r="Y631" s="408"/>
      <c r="Z631" s="408">
        <v>304017.21000000002</v>
      </c>
      <c r="AA631" s="408"/>
      <c r="AB631" s="408"/>
      <c r="AC631" s="408"/>
      <c r="AD631" s="408"/>
      <c r="AE631" s="403">
        <v>27</v>
      </c>
      <c r="AF631" s="408">
        <v>242769.84</v>
      </c>
      <c r="AG631" s="408"/>
      <c r="AH631" s="408">
        <v>144224.95999999999</v>
      </c>
      <c r="AI631" s="408"/>
      <c r="AJ631" s="408"/>
      <c r="AK631" s="408"/>
      <c r="AL631" s="408"/>
      <c r="AM631" s="4"/>
      <c r="AN631" s="198"/>
      <c r="AO631" s="351"/>
      <c r="AP631" s="214"/>
      <c r="AQ631" s="198"/>
      <c r="AR631" s="351"/>
      <c r="AS631" s="214"/>
      <c r="AT631" s="198"/>
      <c r="AU631" s="214"/>
      <c r="AV631" s="214"/>
      <c r="AW631" s="198"/>
      <c r="AX631" s="214"/>
      <c r="AY631" s="21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</row>
    <row r="632" spans="1:65" s="219" customFormat="1" x14ac:dyDescent="0.25">
      <c r="A632" s="421">
        <v>73404</v>
      </c>
      <c r="B632" s="391" t="s">
        <v>174</v>
      </c>
      <c r="C632" s="391"/>
      <c r="D632" s="391"/>
      <c r="E632" s="398" t="s">
        <v>433</v>
      </c>
      <c r="F632" s="400" t="s">
        <v>45</v>
      </c>
      <c r="G632" s="403">
        <v>41648</v>
      </c>
      <c r="H632" s="408">
        <v>3586288.11</v>
      </c>
      <c r="I632" s="408"/>
      <c r="J632" s="408">
        <v>2259099.9500000002</v>
      </c>
      <c r="K632" s="408"/>
      <c r="L632" s="408"/>
      <c r="M632" s="408"/>
      <c r="N632" s="408"/>
      <c r="O632" s="403">
        <v>39494</v>
      </c>
      <c r="P632" s="408">
        <v>2951719.6</v>
      </c>
      <c r="Q632" s="408"/>
      <c r="R632" s="408">
        <v>1986564.55</v>
      </c>
      <c r="S632" s="408"/>
      <c r="T632" s="408"/>
      <c r="U632" s="408"/>
      <c r="V632" s="408"/>
      <c r="W632" s="403">
        <v>33688</v>
      </c>
      <c r="X632" s="408">
        <v>3205257.14</v>
      </c>
      <c r="Y632" s="408"/>
      <c r="Z632" s="408">
        <v>1793700.36</v>
      </c>
      <c r="AA632" s="408"/>
      <c r="AB632" s="408"/>
      <c r="AC632" s="408"/>
      <c r="AD632" s="408"/>
      <c r="AE632" s="403">
        <v>31623</v>
      </c>
      <c r="AF632" s="408">
        <v>3694809.12</v>
      </c>
      <c r="AG632" s="408"/>
      <c r="AH632" s="408">
        <v>2085702.53</v>
      </c>
      <c r="AI632" s="408"/>
      <c r="AJ632" s="408"/>
      <c r="AK632" s="408"/>
      <c r="AL632" s="408"/>
      <c r="AM632" s="4"/>
      <c r="AN632" s="4"/>
      <c r="AO632" s="344"/>
      <c r="AP632" s="4"/>
      <c r="AQ632" s="4"/>
      <c r="AR632" s="34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</row>
    <row r="633" spans="1:65" s="219" customFormat="1" x14ac:dyDescent="0.25">
      <c r="A633" s="421">
        <v>76081</v>
      </c>
      <c r="B633" s="391" t="s">
        <v>175</v>
      </c>
      <c r="C633" s="391"/>
      <c r="D633" s="391"/>
      <c r="E633" s="398" t="s">
        <v>432</v>
      </c>
      <c r="F633" s="400" t="s">
        <v>45</v>
      </c>
      <c r="G633" s="403">
        <v>195</v>
      </c>
      <c r="H633" s="408">
        <v>752079.95</v>
      </c>
      <c r="I633" s="408"/>
      <c r="J633" s="408">
        <v>758800.66</v>
      </c>
      <c r="K633" s="408"/>
      <c r="L633" s="408"/>
      <c r="M633" s="408"/>
      <c r="N633" s="408"/>
      <c r="O633" s="403">
        <v>146</v>
      </c>
      <c r="P633" s="408">
        <v>554396.05000000005</v>
      </c>
      <c r="Q633" s="408"/>
      <c r="R633" s="408">
        <v>668672.31000000006</v>
      </c>
      <c r="S633" s="408"/>
      <c r="T633" s="408"/>
      <c r="U633" s="408"/>
      <c r="V633" s="408"/>
      <c r="W633" s="403">
        <v>118</v>
      </c>
      <c r="X633" s="408">
        <v>521495.2</v>
      </c>
      <c r="Y633" s="408"/>
      <c r="Z633" s="408">
        <v>500170.5</v>
      </c>
      <c r="AA633" s="408"/>
      <c r="AB633" s="408"/>
      <c r="AC633" s="408"/>
      <c r="AD633" s="408"/>
      <c r="AE633" s="403">
        <v>75</v>
      </c>
      <c r="AF633" s="408">
        <v>497354.41</v>
      </c>
      <c r="AG633" s="408"/>
      <c r="AH633" s="408">
        <v>370254.67</v>
      </c>
      <c r="AI633" s="408"/>
      <c r="AJ633" s="408"/>
      <c r="AK633" s="408"/>
      <c r="AL633" s="408"/>
      <c r="AM633" s="4"/>
      <c r="AN633" s="198"/>
      <c r="AO633" s="351"/>
      <c r="AP633" s="214"/>
      <c r="AQ633" s="198"/>
      <c r="AR633" s="351"/>
      <c r="AS633" s="214"/>
      <c r="AT633" s="198"/>
      <c r="AU633" s="214"/>
      <c r="AV633" s="214"/>
      <c r="AW633" s="198"/>
      <c r="AX633" s="214"/>
      <c r="AY633" s="21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</row>
    <row r="634" spans="1:65" s="219" customFormat="1" x14ac:dyDescent="0.25">
      <c r="A634" s="421">
        <v>76081</v>
      </c>
      <c r="B634" s="391" t="s">
        <v>175</v>
      </c>
      <c r="C634" s="391"/>
      <c r="D634" s="391"/>
      <c r="E634" s="398" t="s">
        <v>433</v>
      </c>
      <c r="F634" s="400" t="s">
        <v>45</v>
      </c>
      <c r="G634" s="403">
        <v>20084</v>
      </c>
      <c r="H634" s="408">
        <v>2329594.37</v>
      </c>
      <c r="I634" s="408"/>
      <c r="J634" s="408">
        <v>1199534.47</v>
      </c>
      <c r="K634" s="408"/>
      <c r="L634" s="408"/>
      <c r="M634" s="408"/>
      <c r="N634" s="408"/>
      <c r="O634" s="403">
        <v>29719</v>
      </c>
      <c r="P634" s="408">
        <v>3667482.19</v>
      </c>
      <c r="Q634" s="408"/>
      <c r="R634" s="408">
        <v>1486727.12</v>
      </c>
      <c r="S634" s="408"/>
      <c r="T634" s="408"/>
      <c r="U634" s="408"/>
      <c r="V634" s="408"/>
      <c r="W634" s="403">
        <v>19064</v>
      </c>
      <c r="X634" s="408">
        <v>2363589.86</v>
      </c>
      <c r="Y634" s="408"/>
      <c r="Z634" s="408">
        <v>1000916.94</v>
      </c>
      <c r="AA634" s="408"/>
      <c r="AB634" s="408"/>
      <c r="AC634" s="408"/>
      <c r="AD634" s="408"/>
      <c r="AE634" s="403">
        <v>23955</v>
      </c>
      <c r="AF634" s="408">
        <v>2814652.93</v>
      </c>
      <c r="AG634" s="408"/>
      <c r="AH634" s="408">
        <v>1280776.95</v>
      </c>
      <c r="AI634" s="408"/>
      <c r="AJ634" s="408"/>
      <c r="AK634" s="408"/>
      <c r="AL634" s="408"/>
      <c r="AM634" s="4"/>
      <c r="AN634" s="4"/>
      <c r="AO634" s="344"/>
      <c r="AP634" s="4"/>
      <c r="AQ634" s="4"/>
      <c r="AR634" s="34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</row>
    <row r="635" spans="1:65" s="219" customFormat="1" x14ac:dyDescent="0.25">
      <c r="A635" s="421">
        <v>170005</v>
      </c>
      <c r="B635" s="391" t="s">
        <v>176</v>
      </c>
      <c r="C635" s="391"/>
      <c r="D635" s="391"/>
      <c r="E635" s="398" t="s">
        <v>432</v>
      </c>
      <c r="F635" s="400" t="s">
        <v>45</v>
      </c>
      <c r="G635" s="403">
        <v>376</v>
      </c>
      <c r="H635" s="408">
        <v>1342887.23</v>
      </c>
      <c r="I635" s="408"/>
      <c r="J635" s="408">
        <v>2772369.23</v>
      </c>
      <c r="K635" s="408"/>
      <c r="L635" s="408"/>
      <c r="M635" s="408"/>
      <c r="N635" s="408"/>
      <c r="O635" s="403">
        <v>29</v>
      </c>
      <c r="P635" s="408">
        <v>121407.92</v>
      </c>
      <c r="Q635" s="408"/>
      <c r="R635" s="408">
        <v>197846.68</v>
      </c>
      <c r="S635" s="408"/>
      <c r="T635" s="408"/>
      <c r="U635" s="408"/>
      <c r="V635" s="408"/>
      <c r="W635" s="403">
        <v>394</v>
      </c>
      <c r="X635" s="408">
        <v>1705530.75</v>
      </c>
      <c r="Y635" s="408"/>
      <c r="Z635" s="408">
        <v>1960143.24</v>
      </c>
      <c r="AA635" s="408"/>
      <c r="AB635" s="408"/>
      <c r="AC635" s="408"/>
      <c r="AD635" s="408"/>
      <c r="AE635" s="403">
        <v>401</v>
      </c>
      <c r="AF635" s="408">
        <v>3856279.19</v>
      </c>
      <c r="AG635" s="408"/>
      <c r="AH635" s="408">
        <v>2290380.7999999998</v>
      </c>
      <c r="AI635" s="408"/>
      <c r="AJ635" s="408"/>
      <c r="AK635" s="408"/>
      <c r="AL635" s="408"/>
      <c r="AM635" s="4"/>
      <c r="AN635" s="198"/>
      <c r="AO635" s="351"/>
      <c r="AP635" s="214"/>
      <c r="AQ635" s="198"/>
      <c r="AR635" s="351"/>
      <c r="AS635" s="214"/>
      <c r="AT635" s="198"/>
      <c r="AU635" s="214"/>
      <c r="AV635" s="214"/>
      <c r="AW635" s="198"/>
      <c r="AX635" s="214"/>
      <c r="AY635" s="21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</row>
    <row r="636" spans="1:65" s="219" customFormat="1" x14ac:dyDescent="0.25">
      <c r="A636" s="421">
        <v>170005</v>
      </c>
      <c r="B636" s="391" t="s">
        <v>176</v>
      </c>
      <c r="C636" s="391"/>
      <c r="D636" s="391"/>
      <c r="E636" s="398" t="s">
        <v>433</v>
      </c>
      <c r="F636" s="400" t="s">
        <v>45</v>
      </c>
      <c r="G636" s="403">
        <v>600</v>
      </c>
      <c r="H636" s="408">
        <v>79708.06</v>
      </c>
      <c r="I636" s="408"/>
      <c r="J636" s="408">
        <v>25209.21</v>
      </c>
      <c r="K636" s="408"/>
      <c r="L636" s="408"/>
      <c r="M636" s="408"/>
      <c r="N636" s="408"/>
      <c r="O636" s="403">
        <v>635</v>
      </c>
      <c r="P636" s="408">
        <v>63190.34</v>
      </c>
      <c r="Q636" s="408"/>
      <c r="R636" s="408">
        <v>42546.61</v>
      </c>
      <c r="S636" s="408"/>
      <c r="T636" s="408"/>
      <c r="U636" s="408"/>
      <c r="V636" s="408"/>
      <c r="W636" s="403">
        <v>498</v>
      </c>
      <c r="X636" s="408">
        <v>107211.85</v>
      </c>
      <c r="Y636" s="408"/>
      <c r="Z636" s="408">
        <v>71194.61</v>
      </c>
      <c r="AA636" s="408"/>
      <c r="AB636" s="408"/>
      <c r="AC636" s="408"/>
      <c r="AD636" s="408"/>
      <c r="AE636" s="403">
        <v>1201</v>
      </c>
      <c r="AF636" s="408">
        <v>183631.41</v>
      </c>
      <c r="AG636" s="408"/>
      <c r="AH636" s="408">
        <v>117677.79</v>
      </c>
      <c r="AI636" s="408"/>
      <c r="AJ636" s="408"/>
      <c r="AK636" s="408"/>
      <c r="AL636" s="408"/>
      <c r="AM636" s="4"/>
      <c r="AN636" s="4"/>
      <c r="AO636" s="344"/>
      <c r="AP636" s="4"/>
      <c r="AQ636" s="4"/>
      <c r="AR636" s="34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</row>
    <row r="637" spans="1:65" s="219" customFormat="1" x14ac:dyDescent="0.25">
      <c r="A637" s="421">
        <v>76793</v>
      </c>
      <c r="B637" s="391" t="s">
        <v>177</v>
      </c>
      <c r="C637" s="391"/>
      <c r="D637" s="391"/>
      <c r="E637" s="398" t="s">
        <v>432</v>
      </c>
      <c r="F637" s="400" t="s">
        <v>45</v>
      </c>
      <c r="G637" s="403">
        <v>105</v>
      </c>
      <c r="H637" s="408">
        <v>523691.83</v>
      </c>
      <c r="I637" s="408"/>
      <c r="J637" s="408">
        <v>497053.94</v>
      </c>
      <c r="K637" s="408"/>
      <c r="L637" s="408"/>
      <c r="M637" s="408"/>
      <c r="N637" s="408"/>
      <c r="O637" s="403">
        <v>135</v>
      </c>
      <c r="P637" s="408">
        <v>846865.02</v>
      </c>
      <c r="Q637" s="408"/>
      <c r="R637" s="408">
        <v>864275.66</v>
      </c>
      <c r="S637" s="408"/>
      <c r="T637" s="408"/>
      <c r="U637" s="408"/>
      <c r="V637" s="408"/>
      <c r="W637" s="403">
        <v>121</v>
      </c>
      <c r="X637" s="408">
        <v>716015.01</v>
      </c>
      <c r="Y637" s="408"/>
      <c r="Z637" s="408">
        <v>592393.65</v>
      </c>
      <c r="AA637" s="408"/>
      <c r="AB637" s="408"/>
      <c r="AC637" s="408"/>
      <c r="AD637" s="408"/>
      <c r="AE637" s="403">
        <v>82</v>
      </c>
      <c r="AF637" s="408">
        <v>506961.09</v>
      </c>
      <c r="AG637" s="408"/>
      <c r="AH637" s="408">
        <v>453470.69</v>
      </c>
      <c r="AI637" s="408"/>
      <c r="AJ637" s="408"/>
      <c r="AK637" s="408"/>
      <c r="AL637" s="408"/>
      <c r="AM637" s="4"/>
      <c r="AN637" s="198"/>
      <c r="AO637" s="351"/>
      <c r="AP637" s="214"/>
      <c r="AQ637" s="198"/>
      <c r="AR637" s="351"/>
      <c r="AS637" s="214"/>
      <c r="AT637" s="198"/>
      <c r="AU637" s="214"/>
      <c r="AV637" s="214"/>
      <c r="AW637" s="198"/>
      <c r="AX637" s="214"/>
      <c r="AY637" s="21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</row>
    <row r="638" spans="1:65" s="219" customFormat="1" x14ac:dyDescent="0.25">
      <c r="A638" s="421">
        <v>76793</v>
      </c>
      <c r="B638" s="391" t="s">
        <v>177</v>
      </c>
      <c r="C638" s="391"/>
      <c r="D638" s="391"/>
      <c r="E638" s="398" t="s">
        <v>433</v>
      </c>
      <c r="F638" s="400" t="s">
        <v>45</v>
      </c>
      <c r="G638" s="403">
        <v>15867</v>
      </c>
      <c r="H638" s="408">
        <v>1108333.27</v>
      </c>
      <c r="I638" s="408"/>
      <c r="J638" s="408">
        <v>804726.19</v>
      </c>
      <c r="K638" s="408"/>
      <c r="L638" s="408"/>
      <c r="M638" s="408"/>
      <c r="N638" s="408"/>
      <c r="O638" s="403">
        <v>16987</v>
      </c>
      <c r="P638" s="408">
        <v>1423616.56</v>
      </c>
      <c r="Q638" s="408"/>
      <c r="R638" s="408">
        <v>877096.23</v>
      </c>
      <c r="S638" s="408"/>
      <c r="T638" s="408"/>
      <c r="U638" s="408"/>
      <c r="V638" s="408"/>
      <c r="W638" s="403">
        <v>18399</v>
      </c>
      <c r="X638" s="408">
        <v>1403010.95</v>
      </c>
      <c r="Y638" s="408"/>
      <c r="Z638" s="408">
        <v>893885.69</v>
      </c>
      <c r="AA638" s="408"/>
      <c r="AB638" s="408"/>
      <c r="AC638" s="408"/>
      <c r="AD638" s="408"/>
      <c r="AE638" s="403">
        <v>17580</v>
      </c>
      <c r="AF638" s="408">
        <v>1255004.75</v>
      </c>
      <c r="AG638" s="408"/>
      <c r="AH638" s="408">
        <v>906217.58</v>
      </c>
      <c r="AI638" s="408"/>
      <c r="AJ638" s="408"/>
      <c r="AK638" s="408"/>
      <c r="AL638" s="408"/>
      <c r="AM638" s="4"/>
      <c r="AN638" s="4"/>
      <c r="AO638" s="344"/>
      <c r="AP638" s="4"/>
      <c r="AQ638" s="4"/>
      <c r="AR638" s="34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</row>
    <row r="639" spans="1:65" s="219" customFormat="1" x14ac:dyDescent="0.25">
      <c r="A639" s="271">
        <v>76793</v>
      </c>
      <c r="B639" s="248" t="s">
        <v>177</v>
      </c>
      <c r="C639" s="248"/>
      <c r="D639" s="248"/>
      <c r="E639" s="247" t="s">
        <v>448</v>
      </c>
      <c r="F639" s="247" t="s">
        <v>45</v>
      </c>
      <c r="G639" s="249"/>
      <c r="H639" s="250"/>
      <c r="I639" s="250"/>
      <c r="J639" s="251"/>
      <c r="K639" s="251"/>
      <c r="L639" s="251"/>
      <c r="M639" s="251"/>
      <c r="N639" s="251"/>
      <c r="O639" s="249">
        <v>62</v>
      </c>
      <c r="P639" s="250">
        <v>299733.67</v>
      </c>
      <c r="Q639" s="250"/>
      <c r="R639" s="251">
        <v>10622</v>
      </c>
      <c r="S639" s="251"/>
      <c r="T639" s="251"/>
      <c r="U639" s="251"/>
      <c r="V639" s="251"/>
      <c r="W639" s="252">
        <v>75</v>
      </c>
      <c r="X639" s="251">
        <v>340840.8</v>
      </c>
      <c r="Y639" s="250"/>
      <c r="Z639" s="251">
        <v>6250.23</v>
      </c>
      <c r="AA639" s="251"/>
      <c r="AB639" s="251"/>
      <c r="AC639" s="251"/>
      <c r="AD639" s="251"/>
      <c r="AE639" s="252">
        <v>84</v>
      </c>
      <c r="AF639" s="251">
        <v>380625.28</v>
      </c>
      <c r="AG639" s="250"/>
      <c r="AH639" s="251">
        <v>1900.01</v>
      </c>
      <c r="AI639" s="251"/>
      <c r="AJ639" s="251"/>
      <c r="AK639" s="251"/>
      <c r="AL639" s="251"/>
      <c r="AO639" s="352"/>
      <c r="AR639" s="352"/>
    </row>
    <row r="640" spans="1:65" s="219" customFormat="1" x14ac:dyDescent="0.25">
      <c r="A640" s="422">
        <v>76793</v>
      </c>
      <c r="B640" s="295" t="s">
        <v>177</v>
      </c>
      <c r="C640" s="295"/>
      <c r="D640" s="295"/>
      <c r="E640" s="294" t="s">
        <v>458</v>
      </c>
      <c r="F640" s="294" t="s">
        <v>45</v>
      </c>
      <c r="G640" s="296"/>
      <c r="H640" s="297"/>
      <c r="I640" s="297"/>
      <c r="J640" s="297"/>
      <c r="K640" s="297"/>
      <c r="L640" s="297"/>
      <c r="M640" s="297"/>
      <c r="N640" s="297"/>
      <c r="O640" s="296">
        <v>1408</v>
      </c>
      <c r="P640" s="297">
        <v>320182.99</v>
      </c>
      <c r="Q640" s="297"/>
      <c r="R640" s="297">
        <v>32223.19</v>
      </c>
      <c r="S640" s="297"/>
      <c r="T640" s="297"/>
      <c r="U640" s="297"/>
      <c r="V640" s="297"/>
      <c r="W640" s="296">
        <v>2533</v>
      </c>
      <c r="X640" s="297">
        <v>607094.64</v>
      </c>
      <c r="Y640" s="297"/>
      <c r="Z640" s="297">
        <v>89478.14</v>
      </c>
      <c r="AA640" s="297"/>
      <c r="AB640" s="297"/>
      <c r="AC640" s="297"/>
      <c r="AD640" s="297"/>
      <c r="AE640" s="296">
        <v>2405</v>
      </c>
      <c r="AF640" s="297">
        <v>582768.5</v>
      </c>
      <c r="AG640" s="297"/>
      <c r="AH640" s="297">
        <v>56947.19</v>
      </c>
      <c r="AI640" s="297"/>
      <c r="AJ640" s="297"/>
      <c r="AK640" s="297"/>
      <c r="AL640" s="297"/>
      <c r="AM640" s="276"/>
      <c r="AN640" s="276"/>
      <c r="AO640" s="353"/>
      <c r="AP640" s="276"/>
      <c r="AQ640" s="276"/>
      <c r="AR640" s="353"/>
      <c r="AS640" s="276"/>
      <c r="AT640" s="276"/>
      <c r="AU640" s="276"/>
      <c r="AV640" s="276"/>
      <c r="AW640" s="276"/>
      <c r="AX640" s="276"/>
      <c r="AY640" s="276"/>
      <c r="AZ640" s="276"/>
      <c r="BA640" s="276"/>
      <c r="BB640" s="276"/>
      <c r="BC640" s="276"/>
      <c r="BD640" s="276"/>
      <c r="BE640" s="276"/>
      <c r="BF640" s="276"/>
      <c r="BG640" s="276"/>
      <c r="BH640" s="276"/>
      <c r="BI640" s="276"/>
      <c r="BJ640" s="276"/>
      <c r="BK640" s="276"/>
      <c r="BL640" s="276"/>
      <c r="BM640" s="276"/>
    </row>
    <row r="641" spans="1:65" s="219" customFormat="1" x14ac:dyDescent="0.25">
      <c r="A641" s="421">
        <v>170010</v>
      </c>
      <c r="B641" s="391" t="s">
        <v>178</v>
      </c>
      <c r="C641" s="391"/>
      <c r="D641" s="391"/>
      <c r="E641" s="398" t="s">
        <v>432</v>
      </c>
      <c r="F641" s="400" t="s">
        <v>45</v>
      </c>
      <c r="G641" s="403">
        <v>17</v>
      </c>
      <c r="H641" s="408">
        <v>314232.87</v>
      </c>
      <c r="I641" s="408"/>
      <c r="J641" s="408">
        <v>105612.55</v>
      </c>
      <c r="K641" s="408"/>
      <c r="L641" s="408"/>
      <c r="M641" s="408"/>
      <c r="N641" s="408"/>
      <c r="O641" s="403">
        <v>139</v>
      </c>
      <c r="P641" s="408">
        <v>1579240</v>
      </c>
      <c r="Q641" s="408"/>
      <c r="R641" s="408">
        <v>1171430.0900000001</v>
      </c>
      <c r="S641" s="408"/>
      <c r="T641" s="408"/>
      <c r="U641" s="408"/>
      <c r="V641" s="408"/>
      <c r="W641" s="403">
        <v>188</v>
      </c>
      <c r="X641" s="408">
        <v>2646240.3199999998</v>
      </c>
      <c r="Y641" s="408"/>
      <c r="Z641" s="408">
        <v>1957615.53</v>
      </c>
      <c r="AA641" s="408"/>
      <c r="AB641" s="408"/>
      <c r="AC641" s="408"/>
      <c r="AD641" s="408"/>
      <c r="AE641" s="403">
        <v>179</v>
      </c>
      <c r="AF641" s="408">
        <v>2670342.7599999998</v>
      </c>
      <c r="AG641" s="408"/>
      <c r="AH641" s="408">
        <v>1502851.9</v>
      </c>
      <c r="AI641" s="408"/>
      <c r="AJ641" s="408"/>
      <c r="AK641" s="408"/>
      <c r="AL641" s="408"/>
      <c r="AM641" s="4"/>
      <c r="AN641" s="198"/>
      <c r="AO641" s="351"/>
      <c r="AP641" s="214"/>
      <c r="AQ641" s="198"/>
      <c r="AR641" s="351"/>
      <c r="AS641" s="214"/>
      <c r="AT641" s="198"/>
      <c r="AU641" s="214"/>
      <c r="AV641" s="214"/>
      <c r="AW641" s="198"/>
      <c r="AX641" s="214"/>
      <c r="AY641" s="21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</row>
    <row r="642" spans="1:65" s="219" customFormat="1" x14ac:dyDescent="0.25">
      <c r="A642" s="421">
        <v>170010</v>
      </c>
      <c r="B642" s="391" t="s">
        <v>178</v>
      </c>
      <c r="C642" s="391"/>
      <c r="D642" s="391"/>
      <c r="E642" s="398" t="s">
        <v>433</v>
      </c>
      <c r="F642" s="400" t="s">
        <v>45</v>
      </c>
      <c r="G642" s="403">
        <v>4046</v>
      </c>
      <c r="H642" s="408">
        <v>605684.59</v>
      </c>
      <c r="I642" s="408"/>
      <c r="J642" s="408">
        <v>503625.12</v>
      </c>
      <c r="K642" s="408"/>
      <c r="L642" s="408"/>
      <c r="M642" s="408"/>
      <c r="N642" s="408"/>
      <c r="O642" s="403">
        <v>28006</v>
      </c>
      <c r="P642" s="408">
        <v>2355860.1</v>
      </c>
      <c r="Q642" s="408"/>
      <c r="R642" s="408">
        <v>3601007.43</v>
      </c>
      <c r="S642" s="408"/>
      <c r="T642" s="408"/>
      <c r="U642" s="408"/>
      <c r="V642" s="408"/>
      <c r="W642" s="403">
        <v>36366</v>
      </c>
      <c r="X642" s="408">
        <v>2282192.52</v>
      </c>
      <c r="Y642" s="408"/>
      <c r="Z642" s="408">
        <v>5181719.5999999996</v>
      </c>
      <c r="AA642" s="408"/>
      <c r="AB642" s="408"/>
      <c r="AC642" s="408"/>
      <c r="AD642" s="408"/>
      <c r="AE642" s="403">
        <v>42925</v>
      </c>
      <c r="AF642" s="408">
        <v>3676992.45</v>
      </c>
      <c r="AG642" s="408"/>
      <c r="AH642" s="408">
        <v>5755616.8899999997</v>
      </c>
      <c r="AI642" s="408"/>
      <c r="AJ642" s="408"/>
      <c r="AK642" s="408"/>
      <c r="AL642" s="408"/>
      <c r="AM642" s="4"/>
      <c r="AN642" s="4"/>
      <c r="AO642" s="344"/>
      <c r="AP642" s="4"/>
      <c r="AQ642" s="4"/>
      <c r="AR642" s="34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</row>
    <row r="643" spans="1:65" s="219" customFormat="1" x14ac:dyDescent="0.25">
      <c r="A643" s="421">
        <v>72018</v>
      </c>
      <c r="B643" s="391" t="s">
        <v>179</v>
      </c>
      <c r="C643" s="391"/>
      <c r="D643" s="391"/>
      <c r="E643" s="398" t="s">
        <v>432</v>
      </c>
      <c r="F643" s="400" t="s">
        <v>45</v>
      </c>
      <c r="G643" s="403">
        <v>391</v>
      </c>
      <c r="H643" s="408">
        <v>4135336.89</v>
      </c>
      <c r="I643" s="408"/>
      <c r="J643" s="408">
        <v>3552801.08</v>
      </c>
      <c r="K643" s="408"/>
      <c r="L643" s="408"/>
      <c r="M643" s="408"/>
      <c r="N643" s="408"/>
      <c r="O643" s="403">
        <v>373</v>
      </c>
      <c r="P643" s="408">
        <v>3918303.01</v>
      </c>
      <c r="Q643" s="408"/>
      <c r="R643" s="408">
        <v>3387856.37</v>
      </c>
      <c r="S643" s="408"/>
      <c r="T643" s="408"/>
      <c r="U643" s="408"/>
      <c r="V643" s="408"/>
      <c r="W643" s="403">
        <v>292</v>
      </c>
      <c r="X643" s="408">
        <v>2754171.07</v>
      </c>
      <c r="Y643" s="408"/>
      <c r="Z643" s="408">
        <v>2094365.92</v>
      </c>
      <c r="AA643" s="408"/>
      <c r="AB643" s="408"/>
      <c r="AC643" s="408"/>
      <c r="AD643" s="408"/>
      <c r="AE643" s="403">
        <v>124</v>
      </c>
      <c r="AF643" s="408">
        <v>1515492.33</v>
      </c>
      <c r="AG643" s="408"/>
      <c r="AH643" s="408">
        <v>900560.84</v>
      </c>
      <c r="AI643" s="408"/>
      <c r="AJ643" s="408"/>
      <c r="AK643" s="408"/>
      <c r="AL643" s="408"/>
      <c r="AM643" s="4"/>
      <c r="AN643" s="198"/>
      <c r="AO643" s="351"/>
      <c r="AP643" s="214"/>
      <c r="AQ643" s="198"/>
      <c r="AR643" s="351"/>
      <c r="AS643" s="214"/>
      <c r="AT643" s="198"/>
      <c r="AU643" s="214"/>
      <c r="AV643" s="214"/>
      <c r="AW643" s="198"/>
      <c r="AX643" s="214"/>
      <c r="AY643" s="21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</row>
    <row r="644" spans="1:65" s="219" customFormat="1" x14ac:dyDescent="0.25">
      <c r="A644" s="421">
        <v>72018</v>
      </c>
      <c r="B644" s="391" t="s">
        <v>179</v>
      </c>
      <c r="C644" s="391"/>
      <c r="D644" s="391"/>
      <c r="E644" s="398" t="s">
        <v>433</v>
      </c>
      <c r="F644" s="400" t="s">
        <v>45</v>
      </c>
      <c r="G644" s="403">
        <v>28422</v>
      </c>
      <c r="H644" s="408">
        <v>2898963.36</v>
      </c>
      <c r="I644" s="408"/>
      <c r="J644" s="408">
        <v>2098835.98</v>
      </c>
      <c r="K644" s="408"/>
      <c r="L644" s="408"/>
      <c r="M644" s="408"/>
      <c r="N644" s="408"/>
      <c r="O644" s="403">
        <v>24495</v>
      </c>
      <c r="P644" s="408">
        <v>2563352.12</v>
      </c>
      <c r="Q644" s="408"/>
      <c r="R644" s="408">
        <v>2262661.66</v>
      </c>
      <c r="S644" s="408"/>
      <c r="T644" s="408"/>
      <c r="U644" s="408"/>
      <c r="V644" s="408"/>
      <c r="W644" s="403">
        <v>26232</v>
      </c>
      <c r="X644" s="408">
        <v>2678258.5499999998</v>
      </c>
      <c r="Y644" s="408"/>
      <c r="Z644" s="408">
        <v>2138405.2200000002</v>
      </c>
      <c r="AA644" s="408"/>
      <c r="AB644" s="408"/>
      <c r="AC644" s="408"/>
      <c r="AD644" s="408"/>
      <c r="AE644" s="403">
        <v>24443</v>
      </c>
      <c r="AF644" s="408">
        <v>2882690.91</v>
      </c>
      <c r="AG644" s="408"/>
      <c r="AH644" s="408">
        <v>2301195.94</v>
      </c>
      <c r="AI644" s="408"/>
      <c r="AJ644" s="408"/>
      <c r="AK644" s="408"/>
      <c r="AL644" s="408"/>
      <c r="AM644" s="4"/>
      <c r="AN644" s="4"/>
      <c r="AO644" s="344"/>
      <c r="AP644" s="4"/>
      <c r="AQ644" s="4"/>
      <c r="AR644" s="34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</row>
    <row r="645" spans="1:65" s="219" customFormat="1" x14ac:dyDescent="0.25">
      <c r="A645" s="271">
        <v>72018</v>
      </c>
      <c r="B645" s="248" t="s">
        <v>179</v>
      </c>
      <c r="C645" s="248"/>
      <c r="D645" s="248"/>
      <c r="E645" s="247" t="s">
        <v>448</v>
      </c>
      <c r="F645" s="247" t="s">
        <v>45</v>
      </c>
      <c r="G645" s="249"/>
      <c r="H645" s="250"/>
      <c r="I645" s="250"/>
      <c r="J645" s="251"/>
      <c r="K645" s="251"/>
      <c r="L645" s="251"/>
      <c r="M645" s="251"/>
      <c r="N645" s="251"/>
      <c r="O645" s="249">
        <v>60</v>
      </c>
      <c r="P645" s="250">
        <v>434401.12</v>
      </c>
      <c r="Q645" s="250"/>
      <c r="R645" s="251">
        <v>16052</v>
      </c>
      <c r="S645" s="251"/>
      <c r="T645" s="251"/>
      <c r="U645" s="251"/>
      <c r="V645" s="251"/>
      <c r="W645" s="252">
        <v>116</v>
      </c>
      <c r="X645" s="251">
        <v>1015656.43</v>
      </c>
      <c r="Y645" s="250"/>
      <c r="Z645" s="251">
        <v>36085</v>
      </c>
      <c r="AA645" s="251"/>
      <c r="AB645" s="251"/>
      <c r="AC645" s="251"/>
      <c r="AD645" s="251"/>
      <c r="AE645" s="252">
        <v>69</v>
      </c>
      <c r="AF645" s="251">
        <v>640385.14</v>
      </c>
      <c r="AG645" s="250"/>
      <c r="AH645" s="251">
        <v>500</v>
      </c>
      <c r="AI645" s="251"/>
      <c r="AJ645" s="251"/>
      <c r="AK645" s="251"/>
      <c r="AL645" s="251"/>
      <c r="AO645" s="352"/>
      <c r="AR645" s="352"/>
    </row>
    <row r="646" spans="1:65" s="219" customFormat="1" x14ac:dyDescent="0.25">
      <c r="A646" s="421">
        <v>73405</v>
      </c>
      <c r="B646" s="391" t="s">
        <v>180</v>
      </c>
      <c r="C646" s="391"/>
      <c r="D646" s="391"/>
      <c r="E646" s="398" t="s">
        <v>432</v>
      </c>
      <c r="F646" s="400" t="s">
        <v>45</v>
      </c>
      <c r="G646" s="403">
        <v>29</v>
      </c>
      <c r="H646" s="408">
        <v>197856.46</v>
      </c>
      <c r="I646" s="408"/>
      <c r="J646" s="408">
        <v>138049.34</v>
      </c>
      <c r="K646" s="408"/>
      <c r="L646" s="408"/>
      <c r="M646" s="408"/>
      <c r="N646" s="408"/>
      <c r="O646" s="403">
        <v>22</v>
      </c>
      <c r="P646" s="408">
        <v>112156.06</v>
      </c>
      <c r="Q646" s="408"/>
      <c r="R646" s="408">
        <v>83335.399999999994</v>
      </c>
      <c r="S646" s="408"/>
      <c r="T646" s="408"/>
      <c r="U646" s="408"/>
      <c r="V646" s="408"/>
      <c r="W646" s="403">
        <v>13</v>
      </c>
      <c r="X646" s="408">
        <v>73343.59</v>
      </c>
      <c r="Y646" s="408"/>
      <c r="Z646" s="408">
        <v>51766.16</v>
      </c>
      <c r="AA646" s="408"/>
      <c r="AB646" s="408"/>
      <c r="AC646" s="408"/>
      <c r="AD646" s="408"/>
      <c r="AE646" s="403">
        <v>8</v>
      </c>
      <c r="AF646" s="408">
        <v>123142.85</v>
      </c>
      <c r="AG646" s="408"/>
      <c r="AH646" s="408">
        <v>90663.4</v>
      </c>
      <c r="AI646" s="408"/>
      <c r="AJ646" s="408"/>
      <c r="AK646" s="408"/>
      <c r="AL646" s="408"/>
      <c r="AM646" s="4"/>
      <c r="AN646" s="198"/>
      <c r="AO646" s="351"/>
      <c r="AP646" s="214"/>
      <c r="AQ646" s="198"/>
      <c r="AR646" s="351"/>
      <c r="AS646" s="214"/>
      <c r="AT646" s="198"/>
      <c r="AU646" s="214"/>
      <c r="AV646" s="214"/>
      <c r="AW646" s="198"/>
      <c r="AX646" s="214"/>
      <c r="AY646" s="21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</row>
    <row r="647" spans="1:65" s="219" customFormat="1" x14ac:dyDescent="0.25">
      <c r="A647" s="421">
        <v>73405</v>
      </c>
      <c r="B647" s="391" t="s">
        <v>180</v>
      </c>
      <c r="C647" s="391"/>
      <c r="D647" s="391"/>
      <c r="E647" s="398" t="s">
        <v>433</v>
      </c>
      <c r="F647" s="400" t="s">
        <v>45</v>
      </c>
      <c r="G647" s="403">
        <v>24159</v>
      </c>
      <c r="H647" s="408">
        <v>3776577.75</v>
      </c>
      <c r="I647" s="408"/>
      <c r="J647" s="408">
        <v>1174464.93</v>
      </c>
      <c r="K647" s="408"/>
      <c r="L647" s="408"/>
      <c r="M647" s="408"/>
      <c r="N647" s="408"/>
      <c r="O647" s="403">
        <v>14599</v>
      </c>
      <c r="P647" s="408">
        <v>2000889.6</v>
      </c>
      <c r="Q647" s="408"/>
      <c r="R647" s="408">
        <v>728667.27</v>
      </c>
      <c r="S647" s="408"/>
      <c r="T647" s="408"/>
      <c r="U647" s="408"/>
      <c r="V647" s="408"/>
      <c r="W647" s="403">
        <v>12283</v>
      </c>
      <c r="X647" s="408">
        <v>1578359.71</v>
      </c>
      <c r="Y647" s="408"/>
      <c r="Z647" s="408">
        <v>614842.27</v>
      </c>
      <c r="AA647" s="408"/>
      <c r="AB647" s="408"/>
      <c r="AC647" s="408"/>
      <c r="AD647" s="408"/>
      <c r="AE647" s="403">
        <v>9776</v>
      </c>
      <c r="AF647" s="408">
        <v>1044363.21</v>
      </c>
      <c r="AG647" s="408"/>
      <c r="AH647" s="408">
        <v>538851.5</v>
      </c>
      <c r="AI647" s="408"/>
      <c r="AJ647" s="408"/>
      <c r="AK647" s="408"/>
      <c r="AL647" s="408"/>
      <c r="AM647" s="4"/>
      <c r="AN647" s="4"/>
      <c r="AO647" s="344"/>
      <c r="AP647" s="4"/>
      <c r="AQ647" s="4"/>
      <c r="AR647" s="34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</row>
    <row r="648" spans="1:65" s="219" customFormat="1" x14ac:dyDescent="0.25">
      <c r="A648" s="424">
        <v>72022</v>
      </c>
      <c r="B648" s="391" t="s">
        <v>181</v>
      </c>
      <c r="C648" s="391"/>
      <c r="D648" s="391"/>
      <c r="E648" s="398" t="s">
        <v>432</v>
      </c>
      <c r="F648" s="400" t="s">
        <v>45</v>
      </c>
      <c r="G648" s="403">
        <v>58</v>
      </c>
      <c r="H648" s="408">
        <v>443400.4</v>
      </c>
      <c r="I648" s="408"/>
      <c r="J648" s="408">
        <v>343920.92</v>
      </c>
      <c r="K648" s="408"/>
      <c r="L648" s="408"/>
      <c r="M648" s="408"/>
      <c r="N648" s="408"/>
      <c r="O648" s="403">
        <v>89</v>
      </c>
      <c r="P648" s="408">
        <v>767055.85</v>
      </c>
      <c r="Q648" s="408"/>
      <c r="R648" s="408">
        <v>525927.53</v>
      </c>
      <c r="S648" s="408"/>
      <c r="T648" s="408"/>
      <c r="U648" s="408"/>
      <c r="V648" s="408"/>
      <c r="W648" s="403">
        <v>66</v>
      </c>
      <c r="X648" s="408">
        <v>612589.94999999995</v>
      </c>
      <c r="Y648" s="408"/>
      <c r="Z648" s="408">
        <v>449714.07</v>
      </c>
      <c r="AA648" s="408"/>
      <c r="AB648" s="408"/>
      <c r="AC648" s="408"/>
      <c r="AD648" s="408"/>
      <c r="AE648" s="403">
        <v>74</v>
      </c>
      <c r="AF648" s="408">
        <v>564550.88</v>
      </c>
      <c r="AG648" s="408"/>
      <c r="AH648" s="408">
        <v>438360.18</v>
      </c>
      <c r="AI648" s="408"/>
      <c r="AJ648" s="408"/>
      <c r="AK648" s="408"/>
      <c r="AL648" s="408"/>
      <c r="AM648" s="4"/>
      <c r="AN648" s="198"/>
      <c r="AO648" s="351"/>
      <c r="AP648" s="214"/>
      <c r="AQ648" s="198"/>
      <c r="AR648" s="351"/>
      <c r="AS648" s="214"/>
      <c r="AT648" s="198"/>
      <c r="AU648" s="214"/>
      <c r="AV648" s="214"/>
      <c r="AW648" s="198"/>
      <c r="AX648" s="214"/>
      <c r="AY648" s="21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</row>
    <row r="649" spans="1:65" s="219" customFormat="1" x14ac:dyDescent="0.25">
      <c r="A649" s="421">
        <v>72022</v>
      </c>
      <c r="B649" s="391" t="s">
        <v>181</v>
      </c>
      <c r="C649" s="391"/>
      <c r="D649" s="391"/>
      <c r="E649" s="398" t="s">
        <v>433</v>
      </c>
      <c r="F649" s="400" t="s">
        <v>45</v>
      </c>
      <c r="G649" s="403">
        <v>24534</v>
      </c>
      <c r="H649" s="408">
        <v>2030389.69</v>
      </c>
      <c r="I649" s="408"/>
      <c r="J649" s="408">
        <v>2037704.09</v>
      </c>
      <c r="K649" s="408"/>
      <c r="L649" s="408"/>
      <c r="M649" s="408"/>
      <c r="N649" s="408"/>
      <c r="O649" s="403">
        <v>28146</v>
      </c>
      <c r="P649" s="408">
        <v>2503183.83</v>
      </c>
      <c r="Q649" s="408"/>
      <c r="R649" s="408">
        <v>2161897.11</v>
      </c>
      <c r="S649" s="408"/>
      <c r="T649" s="408"/>
      <c r="U649" s="408"/>
      <c r="V649" s="408"/>
      <c r="W649" s="403">
        <v>30762</v>
      </c>
      <c r="X649" s="408">
        <v>2739494.87</v>
      </c>
      <c r="Y649" s="408"/>
      <c r="Z649" s="408">
        <v>2053846.6</v>
      </c>
      <c r="AA649" s="408"/>
      <c r="AB649" s="408"/>
      <c r="AC649" s="408"/>
      <c r="AD649" s="408"/>
      <c r="AE649" s="403">
        <v>34854</v>
      </c>
      <c r="AF649" s="408">
        <v>3096118.11</v>
      </c>
      <c r="AG649" s="408"/>
      <c r="AH649" s="408">
        <v>2083980.36</v>
      </c>
      <c r="AI649" s="408"/>
      <c r="AJ649" s="408"/>
      <c r="AK649" s="408"/>
      <c r="AL649" s="408"/>
      <c r="AM649" s="4"/>
      <c r="AN649" s="4"/>
      <c r="AO649" s="344"/>
      <c r="AP649" s="4"/>
      <c r="AQ649" s="4"/>
      <c r="AR649" s="34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</row>
    <row r="650" spans="1:65" s="219" customFormat="1" x14ac:dyDescent="0.25">
      <c r="A650" s="271">
        <v>72022</v>
      </c>
      <c r="B650" s="248" t="s">
        <v>181</v>
      </c>
      <c r="C650" s="248"/>
      <c r="D650" s="248"/>
      <c r="E650" s="247" t="s">
        <v>448</v>
      </c>
      <c r="F650" s="247" t="s">
        <v>45</v>
      </c>
      <c r="G650" s="249"/>
      <c r="H650" s="250"/>
      <c r="I650" s="250"/>
      <c r="J650" s="251"/>
      <c r="K650" s="251"/>
      <c r="L650" s="251"/>
      <c r="M650" s="251"/>
      <c r="N650" s="251"/>
      <c r="O650" s="249">
        <v>30</v>
      </c>
      <c r="P650" s="250">
        <v>221157.18</v>
      </c>
      <c r="Q650" s="250"/>
      <c r="R650" s="251">
        <v>0</v>
      </c>
      <c r="S650" s="251"/>
      <c r="T650" s="251"/>
      <c r="U650" s="251"/>
      <c r="V650" s="251"/>
      <c r="W650" s="252">
        <v>66</v>
      </c>
      <c r="X650" s="251">
        <v>368431.77</v>
      </c>
      <c r="Y650" s="250"/>
      <c r="Z650" s="251">
        <v>2533.5</v>
      </c>
      <c r="AA650" s="251"/>
      <c r="AB650" s="251"/>
      <c r="AC650" s="251"/>
      <c r="AD650" s="251"/>
      <c r="AE650" s="252">
        <v>48</v>
      </c>
      <c r="AF650" s="251">
        <v>288911.83</v>
      </c>
      <c r="AG650" s="250"/>
      <c r="AH650" s="251">
        <v>150</v>
      </c>
      <c r="AI650" s="251"/>
      <c r="AJ650" s="251"/>
      <c r="AK650" s="251"/>
      <c r="AL650" s="251"/>
      <c r="AO650" s="352"/>
      <c r="AR650" s="352"/>
    </row>
    <row r="651" spans="1:65" s="219" customFormat="1" x14ac:dyDescent="0.25">
      <c r="A651" s="422">
        <v>72022</v>
      </c>
      <c r="B651" s="295" t="s">
        <v>181</v>
      </c>
      <c r="C651" s="295"/>
      <c r="D651" s="295"/>
      <c r="E651" s="294" t="s">
        <v>458</v>
      </c>
      <c r="F651" s="294" t="s">
        <v>45</v>
      </c>
      <c r="G651" s="296"/>
      <c r="H651" s="297"/>
      <c r="I651" s="297"/>
      <c r="J651" s="297"/>
      <c r="K651" s="297"/>
      <c r="L651" s="297"/>
      <c r="M651" s="297"/>
      <c r="N651" s="297"/>
      <c r="O651" s="296">
        <v>1780</v>
      </c>
      <c r="P651" s="297">
        <v>682628.93</v>
      </c>
      <c r="Q651" s="297"/>
      <c r="R651" s="297">
        <v>34615.629999999997</v>
      </c>
      <c r="S651" s="297"/>
      <c r="T651" s="297"/>
      <c r="U651" s="297"/>
      <c r="V651" s="297"/>
      <c r="W651" s="296">
        <v>4852</v>
      </c>
      <c r="X651" s="297">
        <v>1650710.12</v>
      </c>
      <c r="Y651" s="297"/>
      <c r="Z651" s="297">
        <v>75665.679999999993</v>
      </c>
      <c r="AA651" s="297"/>
      <c r="AB651" s="297"/>
      <c r="AC651" s="297"/>
      <c r="AD651" s="297"/>
      <c r="AE651" s="296">
        <v>4611</v>
      </c>
      <c r="AF651" s="297">
        <v>1481842.41</v>
      </c>
      <c r="AG651" s="297"/>
      <c r="AH651" s="297">
        <v>67912.070000000007</v>
      </c>
      <c r="AI651" s="297"/>
      <c r="AJ651" s="297"/>
      <c r="AK651" s="297"/>
      <c r="AL651" s="297"/>
      <c r="AM651" s="276"/>
      <c r="AN651" s="276"/>
      <c r="AO651" s="353"/>
      <c r="AP651" s="276"/>
      <c r="AQ651" s="276"/>
      <c r="AR651" s="353"/>
      <c r="AS651" s="276"/>
      <c r="AT651" s="276"/>
      <c r="AU651" s="276"/>
      <c r="AV651" s="276"/>
      <c r="AW651" s="276"/>
      <c r="AX651" s="276"/>
      <c r="AY651" s="276"/>
      <c r="AZ651" s="276"/>
      <c r="BA651" s="276"/>
      <c r="BB651" s="276"/>
      <c r="BC651" s="276"/>
      <c r="BD651" s="276"/>
      <c r="BE651" s="276"/>
      <c r="BF651" s="276"/>
      <c r="BG651" s="276"/>
      <c r="BH651" s="276"/>
      <c r="BI651" s="276"/>
      <c r="BJ651" s="276"/>
      <c r="BK651" s="276"/>
      <c r="BL651" s="276"/>
      <c r="BM651" s="276"/>
    </row>
    <row r="652" spans="1:65" s="198" customFormat="1" x14ac:dyDescent="0.25">
      <c r="A652" s="425">
        <v>73473</v>
      </c>
      <c r="B652" s="426" t="s">
        <v>182</v>
      </c>
      <c r="C652" s="426"/>
      <c r="D652" s="426"/>
      <c r="E652" s="427" t="s">
        <v>432</v>
      </c>
      <c r="F652" s="428" t="s">
        <v>45</v>
      </c>
      <c r="G652" s="429">
        <v>7</v>
      </c>
      <c r="H652" s="430">
        <v>33020.99</v>
      </c>
      <c r="I652" s="430"/>
      <c r="J652" s="430">
        <v>28205.68</v>
      </c>
      <c r="K652" s="430"/>
      <c r="L652" s="430"/>
      <c r="M652" s="430"/>
      <c r="N652" s="430"/>
      <c r="O652" s="429">
        <v>23</v>
      </c>
      <c r="P652" s="430">
        <v>128775.31</v>
      </c>
      <c r="Q652" s="430"/>
      <c r="R652" s="430">
        <v>107629.99</v>
      </c>
      <c r="S652" s="430"/>
      <c r="T652" s="430"/>
      <c r="U652" s="430"/>
      <c r="V652" s="430"/>
      <c r="W652" s="429">
        <v>9</v>
      </c>
      <c r="X652" s="430">
        <v>45192.51</v>
      </c>
      <c r="Y652" s="430"/>
      <c r="Z652" s="430">
        <v>44389.2</v>
      </c>
      <c r="AA652" s="430"/>
      <c r="AB652" s="430"/>
      <c r="AC652" s="430"/>
      <c r="AD652" s="430"/>
      <c r="AE652" s="429">
        <v>6</v>
      </c>
      <c r="AF652" s="430">
        <v>30689.35</v>
      </c>
      <c r="AG652" s="430"/>
      <c r="AH652" s="430">
        <v>32814.300000000003</v>
      </c>
      <c r="AI652" s="430"/>
      <c r="AJ652" s="430"/>
      <c r="AK652" s="430"/>
      <c r="AL652" s="430"/>
      <c r="AM652" s="4"/>
      <c r="AO652" s="351"/>
      <c r="AP652" s="214"/>
      <c r="AR652" s="351"/>
      <c r="AS652" s="214"/>
      <c r="AU652" s="214"/>
      <c r="AV652" s="214"/>
      <c r="AX652" s="214"/>
      <c r="AY652" s="21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</row>
    <row r="653" spans="1:65" s="276" customFormat="1" x14ac:dyDescent="0.25">
      <c r="A653" s="421">
        <v>73473</v>
      </c>
      <c r="B653" s="391" t="s">
        <v>182</v>
      </c>
      <c r="C653" s="391"/>
      <c r="D653" s="391"/>
      <c r="E653" s="398" t="s">
        <v>433</v>
      </c>
      <c r="F653" s="400" t="s">
        <v>45</v>
      </c>
      <c r="G653" s="403">
        <v>28735</v>
      </c>
      <c r="H653" s="408">
        <v>3086750.4</v>
      </c>
      <c r="I653" s="408"/>
      <c r="J653" s="408">
        <v>1815019.12</v>
      </c>
      <c r="K653" s="408"/>
      <c r="L653" s="408"/>
      <c r="M653" s="408"/>
      <c r="N653" s="408"/>
      <c r="O653" s="403">
        <v>25985</v>
      </c>
      <c r="P653" s="408">
        <v>1806676.01</v>
      </c>
      <c r="Q653" s="408"/>
      <c r="R653" s="408">
        <v>1671410.38</v>
      </c>
      <c r="S653" s="408"/>
      <c r="T653" s="408"/>
      <c r="U653" s="408"/>
      <c r="V653" s="408"/>
      <c r="W653" s="403">
        <v>36656</v>
      </c>
      <c r="X653" s="408">
        <v>2148494.65</v>
      </c>
      <c r="Y653" s="408"/>
      <c r="Z653" s="408">
        <v>1736519.52</v>
      </c>
      <c r="AA653" s="408"/>
      <c r="AB653" s="408"/>
      <c r="AC653" s="408"/>
      <c r="AD653" s="408"/>
      <c r="AE653" s="403">
        <v>38460</v>
      </c>
      <c r="AF653" s="408">
        <v>1860013.48</v>
      </c>
      <c r="AG653" s="408"/>
      <c r="AH653" s="408">
        <v>1744597.26</v>
      </c>
      <c r="AI653" s="408"/>
      <c r="AJ653" s="408"/>
      <c r="AK653" s="408"/>
      <c r="AL653" s="408"/>
      <c r="AM653" s="4"/>
      <c r="AN653" s="4"/>
      <c r="AO653" s="344"/>
      <c r="AP653" s="4"/>
      <c r="AQ653" s="4"/>
      <c r="AR653" s="34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</row>
    <row r="654" spans="1:65" s="276" customFormat="1" x14ac:dyDescent="0.25">
      <c r="A654" s="271">
        <v>73473</v>
      </c>
      <c r="B654" s="248" t="s">
        <v>182</v>
      </c>
      <c r="C654" s="248"/>
      <c r="D654" s="248"/>
      <c r="E654" s="247" t="s">
        <v>448</v>
      </c>
      <c r="F654" s="247" t="s">
        <v>45</v>
      </c>
      <c r="G654" s="249"/>
      <c r="H654" s="250"/>
      <c r="I654" s="250"/>
      <c r="J654" s="251"/>
      <c r="K654" s="251"/>
      <c r="L654" s="251"/>
      <c r="M654" s="251"/>
      <c r="N654" s="251"/>
      <c r="O654" s="249">
        <v>9</v>
      </c>
      <c r="P654" s="250">
        <v>40484.57</v>
      </c>
      <c r="Q654" s="250"/>
      <c r="R654" s="251">
        <v>10</v>
      </c>
      <c r="S654" s="251"/>
      <c r="T654" s="251"/>
      <c r="U654" s="251"/>
      <c r="V654" s="251"/>
      <c r="W654" s="252">
        <v>8</v>
      </c>
      <c r="X654" s="251">
        <v>42229.34</v>
      </c>
      <c r="Y654" s="250"/>
      <c r="Z654" s="253">
        <v>0</v>
      </c>
      <c r="AA654" s="251"/>
      <c r="AB654" s="251"/>
      <c r="AC654" s="251"/>
      <c r="AD654" s="251"/>
      <c r="AE654" s="252">
        <v>4</v>
      </c>
      <c r="AF654" s="251">
        <v>18950.810000000001</v>
      </c>
      <c r="AG654" s="250"/>
      <c r="AH654" s="253">
        <v>0</v>
      </c>
      <c r="AI654" s="251"/>
      <c r="AJ654" s="251"/>
      <c r="AK654" s="251"/>
      <c r="AL654" s="251"/>
      <c r="AM654" s="219"/>
      <c r="AN654" s="219"/>
      <c r="AO654" s="352"/>
      <c r="AP654" s="219"/>
      <c r="AQ654" s="219"/>
      <c r="AR654" s="352"/>
      <c r="AS654" s="219"/>
      <c r="AT654" s="219"/>
      <c r="AU654" s="219"/>
      <c r="AV654" s="219"/>
      <c r="AW654" s="219"/>
      <c r="AX654" s="219"/>
      <c r="AY654" s="219"/>
      <c r="AZ654" s="219"/>
      <c r="BA654" s="219"/>
      <c r="BB654" s="219"/>
      <c r="BC654" s="219"/>
      <c r="BD654" s="219"/>
      <c r="BE654" s="219"/>
      <c r="BF654" s="219"/>
      <c r="BG654" s="219"/>
      <c r="BH654" s="219"/>
      <c r="BI654" s="219"/>
      <c r="BJ654" s="219"/>
      <c r="BK654" s="219"/>
      <c r="BL654" s="219"/>
      <c r="BM654" s="219"/>
    </row>
    <row r="655" spans="1:65" s="276" customFormat="1" x14ac:dyDescent="0.25">
      <c r="A655" s="422">
        <v>73473</v>
      </c>
      <c r="B655" s="295" t="s">
        <v>182</v>
      </c>
      <c r="C655" s="295"/>
      <c r="D655" s="295"/>
      <c r="E655" s="294" t="s">
        <v>458</v>
      </c>
      <c r="F655" s="294" t="s">
        <v>45</v>
      </c>
      <c r="G655" s="296"/>
      <c r="H655" s="297"/>
      <c r="I655" s="297"/>
      <c r="J655" s="297"/>
      <c r="K655" s="297"/>
      <c r="L655" s="297"/>
      <c r="M655" s="297"/>
      <c r="N655" s="297"/>
      <c r="O655" s="296">
        <v>2560</v>
      </c>
      <c r="P655" s="297">
        <v>538389.39</v>
      </c>
      <c r="Q655" s="297"/>
      <c r="R655" s="297">
        <v>25129.1</v>
      </c>
      <c r="S655" s="297"/>
      <c r="T655" s="297"/>
      <c r="U655" s="297"/>
      <c r="V655" s="297"/>
      <c r="W655" s="296">
        <v>5288</v>
      </c>
      <c r="X655" s="297">
        <v>1214462.32</v>
      </c>
      <c r="Y655" s="297"/>
      <c r="Z655" s="297">
        <v>30693.63</v>
      </c>
      <c r="AA655" s="297"/>
      <c r="AB655" s="297"/>
      <c r="AC655" s="297"/>
      <c r="AD655" s="297"/>
      <c r="AE655" s="296">
        <v>5303</v>
      </c>
      <c r="AF655" s="297">
        <v>916706.01</v>
      </c>
      <c r="AG655" s="297"/>
      <c r="AH655" s="297">
        <v>21888.18</v>
      </c>
      <c r="AI655" s="297"/>
      <c r="AJ655" s="297"/>
      <c r="AK655" s="297"/>
      <c r="AL655" s="297"/>
      <c r="AO655" s="353"/>
      <c r="AR655" s="353"/>
    </row>
    <row r="656" spans="1:65" s="276" customFormat="1" x14ac:dyDescent="0.25">
      <c r="A656" s="421">
        <v>74357</v>
      </c>
      <c r="B656" s="391" t="s">
        <v>183</v>
      </c>
      <c r="C656" s="391"/>
      <c r="D656" s="391"/>
      <c r="E656" s="398" t="s">
        <v>432</v>
      </c>
      <c r="F656" s="400" t="s">
        <v>45</v>
      </c>
      <c r="G656" s="403">
        <v>53</v>
      </c>
      <c r="H656" s="408">
        <v>295682.89</v>
      </c>
      <c r="I656" s="408"/>
      <c r="J656" s="408">
        <v>296600.32000000001</v>
      </c>
      <c r="K656" s="408"/>
      <c r="L656" s="408"/>
      <c r="M656" s="408"/>
      <c r="N656" s="408"/>
      <c r="O656" s="403">
        <v>46</v>
      </c>
      <c r="P656" s="408">
        <v>319655.01</v>
      </c>
      <c r="Q656" s="408"/>
      <c r="R656" s="408">
        <v>287696.69</v>
      </c>
      <c r="S656" s="408"/>
      <c r="T656" s="408"/>
      <c r="U656" s="408"/>
      <c r="V656" s="408"/>
      <c r="W656" s="403">
        <v>33</v>
      </c>
      <c r="X656" s="408">
        <v>219448.98</v>
      </c>
      <c r="Y656" s="408"/>
      <c r="Z656" s="408">
        <v>217953.34</v>
      </c>
      <c r="AA656" s="408"/>
      <c r="AB656" s="408"/>
      <c r="AC656" s="408"/>
      <c r="AD656" s="408"/>
      <c r="AE656" s="403">
        <v>25</v>
      </c>
      <c r="AF656" s="408">
        <v>107593.86</v>
      </c>
      <c r="AG656" s="408"/>
      <c r="AH656" s="408">
        <v>128222.6</v>
      </c>
      <c r="AI656" s="408"/>
      <c r="AJ656" s="408"/>
      <c r="AK656" s="408"/>
      <c r="AL656" s="408"/>
      <c r="AM656" s="4"/>
      <c r="AN656" s="198"/>
      <c r="AO656" s="351"/>
      <c r="AP656" s="214"/>
      <c r="AQ656" s="198"/>
      <c r="AR656" s="351"/>
      <c r="AS656" s="214"/>
      <c r="AT656" s="198"/>
      <c r="AU656" s="214"/>
      <c r="AV656" s="214"/>
      <c r="AW656" s="198"/>
      <c r="AX656" s="214"/>
      <c r="AY656" s="21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</row>
    <row r="657" spans="1:153" s="276" customFormat="1" x14ac:dyDescent="0.25">
      <c r="A657" s="421">
        <v>74357</v>
      </c>
      <c r="B657" s="391" t="s">
        <v>183</v>
      </c>
      <c r="C657" s="391"/>
      <c r="D657" s="391"/>
      <c r="E657" s="398" t="s">
        <v>433</v>
      </c>
      <c r="F657" s="400" t="s">
        <v>45</v>
      </c>
      <c r="G657" s="403">
        <v>16142</v>
      </c>
      <c r="H657" s="408">
        <v>1202445.26</v>
      </c>
      <c r="I657" s="408"/>
      <c r="J657" s="408">
        <v>1212153.98</v>
      </c>
      <c r="K657" s="408"/>
      <c r="L657" s="408"/>
      <c r="M657" s="408"/>
      <c r="N657" s="408"/>
      <c r="O657" s="403">
        <v>18972</v>
      </c>
      <c r="P657" s="408">
        <v>1543696.1</v>
      </c>
      <c r="Q657" s="408"/>
      <c r="R657" s="408">
        <v>1251315.6000000001</v>
      </c>
      <c r="S657" s="408"/>
      <c r="T657" s="408"/>
      <c r="U657" s="408"/>
      <c r="V657" s="408"/>
      <c r="W657" s="403">
        <v>18301</v>
      </c>
      <c r="X657" s="408">
        <v>1521123.87</v>
      </c>
      <c r="Y657" s="408"/>
      <c r="Z657" s="408">
        <v>951515.36</v>
      </c>
      <c r="AA657" s="408"/>
      <c r="AB657" s="408"/>
      <c r="AC657" s="408"/>
      <c r="AD657" s="408"/>
      <c r="AE657" s="403">
        <v>13976</v>
      </c>
      <c r="AF657" s="408">
        <v>847347.4</v>
      </c>
      <c r="AG657" s="408"/>
      <c r="AH657" s="408">
        <v>806360.05</v>
      </c>
      <c r="AI657" s="408"/>
      <c r="AJ657" s="408"/>
      <c r="AK657" s="408"/>
      <c r="AL657" s="408"/>
      <c r="AM657" s="4"/>
      <c r="AN657" s="4"/>
      <c r="AO657" s="344"/>
      <c r="AP657" s="4"/>
      <c r="AQ657" s="4"/>
      <c r="AR657" s="34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</row>
    <row r="658" spans="1:153" s="276" customFormat="1" x14ac:dyDescent="0.25">
      <c r="A658" s="421">
        <v>73372</v>
      </c>
      <c r="B658" s="391" t="s">
        <v>184</v>
      </c>
      <c r="C658" s="391"/>
      <c r="D658" s="391"/>
      <c r="E658" s="398" t="s">
        <v>432</v>
      </c>
      <c r="F658" s="400" t="s">
        <v>45</v>
      </c>
      <c r="G658" s="403">
        <v>439</v>
      </c>
      <c r="H658" s="408">
        <v>923045.6</v>
      </c>
      <c r="I658" s="408"/>
      <c r="J658" s="408">
        <v>1637349.17</v>
      </c>
      <c r="K658" s="408"/>
      <c r="L658" s="408"/>
      <c r="M658" s="408"/>
      <c r="N658" s="408"/>
      <c r="O658" s="403">
        <v>335</v>
      </c>
      <c r="P658" s="408">
        <v>884852.21</v>
      </c>
      <c r="Q658" s="408"/>
      <c r="R658" s="408">
        <v>1391598.98</v>
      </c>
      <c r="S658" s="408"/>
      <c r="T658" s="408"/>
      <c r="U658" s="408"/>
      <c r="V658" s="408"/>
      <c r="W658" s="403">
        <v>224</v>
      </c>
      <c r="X658" s="408">
        <v>668415.68000000005</v>
      </c>
      <c r="Y658" s="408"/>
      <c r="Z658" s="408">
        <v>968714.1</v>
      </c>
      <c r="AA658" s="408"/>
      <c r="AB658" s="408"/>
      <c r="AC658" s="408"/>
      <c r="AD658" s="408"/>
      <c r="AE658" s="403">
        <v>163</v>
      </c>
      <c r="AF658" s="408">
        <v>555267.18999999994</v>
      </c>
      <c r="AG658" s="408"/>
      <c r="AH658" s="408">
        <v>632894.23</v>
      </c>
      <c r="AI658" s="408"/>
      <c r="AJ658" s="408"/>
      <c r="AK658" s="408"/>
      <c r="AL658" s="408"/>
      <c r="AM658" s="4"/>
      <c r="AN658" s="198"/>
      <c r="AO658" s="351"/>
      <c r="AP658" s="214"/>
      <c r="AQ658" s="198"/>
      <c r="AR658" s="351"/>
      <c r="AS658" s="214"/>
      <c r="AT658" s="198"/>
      <c r="AU658" s="214"/>
      <c r="AV658" s="214"/>
      <c r="AW658" s="198"/>
      <c r="AX658" s="214"/>
      <c r="AY658" s="21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</row>
    <row r="659" spans="1:153" s="276" customFormat="1" x14ac:dyDescent="0.25">
      <c r="A659" s="421">
        <v>73372</v>
      </c>
      <c r="B659" s="391" t="s">
        <v>184</v>
      </c>
      <c r="C659" s="391"/>
      <c r="D659" s="391"/>
      <c r="E659" s="398" t="s">
        <v>433</v>
      </c>
      <c r="F659" s="400" t="s">
        <v>45</v>
      </c>
      <c r="G659" s="403">
        <v>14921</v>
      </c>
      <c r="H659" s="408">
        <v>420074.95</v>
      </c>
      <c r="I659" s="408"/>
      <c r="J659" s="408">
        <v>608034.43000000005</v>
      </c>
      <c r="K659" s="408"/>
      <c r="L659" s="408"/>
      <c r="M659" s="408"/>
      <c r="N659" s="408"/>
      <c r="O659" s="403">
        <v>18024</v>
      </c>
      <c r="P659" s="408">
        <v>664468.44999999995</v>
      </c>
      <c r="Q659" s="408"/>
      <c r="R659" s="408">
        <v>703128.82</v>
      </c>
      <c r="S659" s="408"/>
      <c r="T659" s="408"/>
      <c r="U659" s="408"/>
      <c r="V659" s="408"/>
      <c r="W659" s="403">
        <v>17880</v>
      </c>
      <c r="X659" s="408">
        <v>815142.27</v>
      </c>
      <c r="Y659" s="408"/>
      <c r="Z659" s="408">
        <v>590629.03</v>
      </c>
      <c r="AA659" s="408"/>
      <c r="AB659" s="408"/>
      <c r="AC659" s="408"/>
      <c r="AD659" s="408"/>
      <c r="AE659" s="403">
        <v>18716</v>
      </c>
      <c r="AF659" s="408">
        <v>861865.54</v>
      </c>
      <c r="AG659" s="408"/>
      <c r="AH659" s="408">
        <v>574689.27</v>
      </c>
      <c r="AI659" s="408"/>
      <c r="AJ659" s="408"/>
      <c r="AK659" s="408"/>
      <c r="AL659" s="408"/>
      <c r="AM659" s="4"/>
      <c r="AN659" s="4"/>
      <c r="AO659" s="344"/>
      <c r="AP659" s="4"/>
      <c r="AQ659" s="4"/>
      <c r="AR659" s="34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</row>
    <row r="660" spans="1:153" s="276" customFormat="1" x14ac:dyDescent="0.25">
      <c r="A660" s="421">
        <v>73481</v>
      </c>
      <c r="B660" s="391" t="s">
        <v>185</v>
      </c>
      <c r="C660" s="391"/>
      <c r="D660" s="391"/>
      <c r="E660" s="398" t="s">
        <v>432</v>
      </c>
      <c r="F660" s="400" t="s">
        <v>45</v>
      </c>
      <c r="G660" s="403">
        <v>14</v>
      </c>
      <c r="H660" s="408">
        <v>191887.82</v>
      </c>
      <c r="I660" s="408"/>
      <c r="J660" s="408">
        <v>40686.04</v>
      </c>
      <c r="K660" s="408"/>
      <c r="L660" s="408"/>
      <c r="M660" s="408"/>
      <c r="N660" s="408"/>
      <c r="O660" s="403">
        <v>21</v>
      </c>
      <c r="P660" s="408">
        <v>353747.53</v>
      </c>
      <c r="Q660" s="408"/>
      <c r="R660" s="408">
        <v>81108.600000000006</v>
      </c>
      <c r="S660" s="408"/>
      <c r="T660" s="408"/>
      <c r="U660" s="408"/>
      <c r="V660" s="408"/>
      <c r="W660" s="403">
        <v>20</v>
      </c>
      <c r="X660" s="408">
        <v>354152.99</v>
      </c>
      <c r="Y660" s="408"/>
      <c r="Z660" s="408">
        <v>85471.16</v>
      </c>
      <c r="AA660" s="408"/>
      <c r="AB660" s="408"/>
      <c r="AC660" s="408"/>
      <c r="AD660" s="408"/>
      <c r="AE660" s="403">
        <v>9</v>
      </c>
      <c r="AF660" s="408">
        <v>157377.99</v>
      </c>
      <c r="AG660" s="408"/>
      <c r="AH660" s="408">
        <v>25412.92</v>
      </c>
      <c r="AI660" s="408"/>
      <c r="AJ660" s="408"/>
      <c r="AK660" s="408"/>
      <c r="AL660" s="408"/>
      <c r="AM660" s="4"/>
      <c r="AN660" s="198"/>
      <c r="AO660" s="351"/>
      <c r="AP660" s="214"/>
      <c r="AQ660" s="198"/>
      <c r="AR660" s="351"/>
      <c r="AS660" s="214"/>
      <c r="AT660" s="198"/>
      <c r="AU660" s="214"/>
      <c r="AV660" s="214"/>
      <c r="AW660" s="198"/>
      <c r="AX660" s="214"/>
      <c r="AY660" s="21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</row>
    <row r="661" spans="1:153" s="276" customFormat="1" x14ac:dyDescent="0.25">
      <c r="A661" s="421">
        <v>73481</v>
      </c>
      <c r="B661" s="391" t="s">
        <v>185</v>
      </c>
      <c r="C661" s="391"/>
      <c r="D661" s="391"/>
      <c r="E661" s="398" t="s">
        <v>433</v>
      </c>
      <c r="F661" s="400" t="s">
        <v>45</v>
      </c>
      <c r="G661" s="403">
        <v>24153</v>
      </c>
      <c r="H661" s="408">
        <v>6420232.5800000001</v>
      </c>
      <c r="I661" s="408"/>
      <c r="J661" s="408">
        <v>1665333.09</v>
      </c>
      <c r="K661" s="408"/>
      <c r="L661" s="408"/>
      <c r="M661" s="408"/>
      <c r="N661" s="408"/>
      <c r="O661" s="403">
        <v>15681</v>
      </c>
      <c r="P661" s="408">
        <v>4569192.8499999996</v>
      </c>
      <c r="Q661" s="408"/>
      <c r="R661" s="408">
        <v>1656530.71</v>
      </c>
      <c r="S661" s="408"/>
      <c r="T661" s="408"/>
      <c r="U661" s="408"/>
      <c r="V661" s="408"/>
      <c r="W661" s="403">
        <v>18058</v>
      </c>
      <c r="X661" s="408">
        <v>5120190.07</v>
      </c>
      <c r="Y661" s="408"/>
      <c r="Z661" s="408">
        <v>1841734</v>
      </c>
      <c r="AA661" s="408"/>
      <c r="AB661" s="408"/>
      <c r="AC661" s="408"/>
      <c r="AD661" s="408"/>
      <c r="AE661" s="403">
        <v>19100</v>
      </c>
      <c r="AF661" s="408">
        <v>5167710.88</v>
      </c>
      <c r="AG661" s="408"/>
      <c r="AH661" s="408">
        <v>1806658.27</v>
      </c>
      <c r="AI661" s="408"/>
      <c r="AJ661" s="408"/>
      <c r="AK661" s="408"/>
      <c r="AL661" s="408"/>
      <c r="AM661" s="4"/>
      <c r="AN661" s="4"/>
      <c r="AO661" s="344"/>
      <c r="AP661" s="4"/>
      <c r="AQ661" s="4"/>
      <c r="AR661" s="34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</row>
    <row r="662" spans="1:153" s="276" customFormat="1" x14ac:dyDescent="0.25">
      <c r="A662" s="421">
        <v>73024</v>
      </c>
      <c r="B662" s="391" t="s">
        <v>186</v>
      </c>
      <c r="C662" s="391"/>
      <c r="D662" s="391"/>
      <c r="E662" s="398" t="s">
        <v>432</v>
      </c>
      <c r="F662" s="400" t="s">
        <v>45</v>
      </c>
      <c r="G662" s="403">
        <v>170</v>
      </c>
      <c r="H662" s="408">
        <v>871140.47</v>
      </c>
      <c r="I662" s="408"/>
      <c r="J662" s="408">
        <v>1095355.82</v>
      </c>
      <c r="K662" s="408"/>
      <c r="L662" s="408"/>
      <c r="M662" s="408"/>
      <c r="N662" s="408"/>
      <c r="O662" s="403">
        <v>153</v>
      </c>
      <c r="P662" s="408">
        <v>1060701.3</v>
      </c>
      <c r="Q662" s="408"/>
      <c r="R662" s="408">
        <v>1201944.55</v>
      </c>
      <c r="S662" s="408"/>
      <c r="T662" s="408"/>
      <c r="U662" s="408"/>
      <c r="V662" s="408"/>
      <c r="W662" s="403">
        <v>145</v>
      </c>
      <c r="X662" s="408">
        <v>816280.71</v>
      </c>
      <c r="Y662" s="408"/>
      <c r="Z662" s="408">
        <v>941185.23</v>
      </c>
      <c r="AA662" s="408"/>
      <c r="AB662" s="408"/>
      <c r="AC662" s="408"/>
      <c r="AD662" s="408"/>
      <c r="AE662" s="403">
        <v>115</v>
      </c>
      <c r="AF662" s="408">
        <v>600584.31000000006</v>
      </c>
      <c r="AG662" s="408"/>
      <c r="AH662" s="408">
        <v>717559.23</v>
      </c>
      <c r="AI662" s="408"/>
      <c r="AJ662" s="408"/>
      <c r="AK662" s="408"/>
      <c r="AL662" s="408"/>
      <c r="AM662" s="6"/>
      <c r="AN662" s="198"/>
      <c r="AO662" s="351"/>
      <c r="AP662" s="214"/>
      <c r="AQ662" s="198"/>
      <c r="AR662" s="351"/>
      <c r="AS662" s="214"/>
      <c r="AT662" s="198"/>
      <c r="AU662" s="214"/>
      <c r="AV662" s="214"/>
      <c r="AW662" s="198"/>
      <c r="AX662" s="214"/>
      <c r="AY662" s="214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</row>
    <row r="663" spans="1:153" s="276" customFormat="1" x14ac:dyDescent="0.25">
      <c r="A663" s="421">
        <v>73024</v>
      </c>
      <c r="B663" s="391" t="s">
        <v>186</v>
      </c>
      <c r="C663" s="391"/>
      <c r="D663" s="391"/>
      <c r="E663" s="398" t="s">
        <v>433</v>
      </c>
      <c r="F663" s="400" t="s">
        <v>45</v>
      </c>
      <c r="G663" s="403">
        <v>14322</v>
      </c>
      <c r="H663" s="408">
        <v>822908.11</v>
      </c>
      <c r="I663" s="408"/>
      <c r="J663" s="408">
        <v>750938.44</v>
      </c>
      <c r="K663" s="408"/>
      <c r="L663" s="408"/>
      <c r="M663" s="408"/>
      <c r="N663" s="408"/>
      <c r="O663" s="403">
        <v>16330</v>
      </c>
      <c r="P663" s="408">
        <v>1068379.3799999999</v>
      </c>
      <c r="Q663" s="408"/>
      <c r="R663" s="408">
        <v>882461.28</v>
      </c>
      <c r="S663" s="408"/>
      <c r="T663" s="408"/>
      <c r="U663" s="408"/>
      <c r="V663" s="408"/>
      <c r="W663" s="403">
        <v>16636</v>
      </c>
      <c r="X663" s="408">
        <v>1137318.6499999999</v>
      </c>
      <c r="Y663" s="408"/>
      <c r="Z663" s="408">
        <v>869954.49</v>
      </c>
      <c r="AA663" s="408"/>
      <c r="AB663" s="408"/>
      <c r="AC663" s="408"/>
      <c r="AD663" s="408"/>
      <c r="AE663" s="403">
        <v>19667</v>
      </c>
      <c r="AF663" s="408">
        <v>1391467.04</v>
      </c>
      <c r="AG663" s="408"/>
      <c r="AH663" s="408">
        <v>1050257.5900000001</v>
      </c>
      <c r="AI663" s="408"/>
      <c r="AJ663" s="408"/>
      <c r="AK663" s="408"/>
      <c r="AL663" s="408"/>
      <c r="AM663" s="4"/>
      <c r="AN663" s="4"/>
      <c r="AO663" s="344"/>
      <c r="AP663" s="4"/>
      <c r="AQ663" s="4"/>
      <c r="AR663" s="34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</row>
    <row r="664" spans="1:153" s="276" customFormat="1" x14ac:dyDescent="0.25">
      <c r="A664" s="424">
        <v>72041</v>
      </c>
      <c r="B664" s="393" t="s">
        <v>188</v>
      </c>
      <c r="C664" s="393"/>
      <c r="D664" s="393"/>
      <c r="E664" s="398" t="s">
        <v>432</v>
      </c>
      <c r="F664" s="400" t="s">
        <v>49</v>
      </c>
      <c r="G664" s="403">
        <v>112</v>
      </c>
      <c r="H664" s="408">
        <v>1135004.3600000001</v>
      </c>
      <c r="I664" s="408"/>
      <c r="J664" s="408">
        <v>703628.59</v>
      </c>
      <c r="K664" s="408"/>
      <c r="L664" s="408"/>
      <c r="M664" s="408"/>
      <c r="N664" s="408"/>
      <c r="O664" s="403">
        <v>127</v>
      </c>
      <c r="P664" s="408">
        <v>1825286.35</v>
      </c>
      <c r="Q664" s="408"/>
      <c r="R664" s="408">
        <v>995400.03</v>
      </c>
      <c r="S664" s="408"/>
      <c r="T664" s="408"/>
      <c r="U664" s="408"/>
      <c r="V664" s="408"/>
      <c r="W664" s="403">
        <v>145</v>
      </c>
      <c r="X664" s="408">
        <v>2340248.58</v>
      </c>
      <c r="Y664" s="408"/>
      <c r="Z664" s="408">
        <v>1008024.81</v>
      </c>
      <c r="AA664" s="408"/>
      <c r="AB664" s="408"/>
      <c r="AC664" s="408"/>
      <c r="AD664" s="408"/>
      <c r="AE664" s="403">
        <v>154</v>
      </c>
      <c r="AF664" s="408">
        <v>1939356.84</v>
      </c>
      <c r="AG664" s="408"/>
      <c r="AH664" s="408">
        <v>872091</v>
      </c>
      <c r="AI664" s="408"/>
      <c r="AJ664" s="408"/>
      <c r="AK664" s="408"/>
      <c r="AL664" s="408"/>
      <c r="AM664" s="4"/>
      <c r="AN664" s="198"/>
      <c r="AO664" s="351"/>
      <c r="AP664" s="214"/>
      <c r="AQ664" s="198"/>
      <c r="AR664" s="351"/>
      <c r="AS664" s="214"/>
      <c r="AT664" s="198"/>
      <c r="AU664" s="214"/>
      <c r="AV664" s="214"/>
      <c r="AW664" s="198"/>
      <c r="AX664" s="214"/>
      <c r="AY664" s="21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</row>
    <row r="665" spans="1:153" s="276" customFormat="1" x14ac:dyDescent="0.25">
      <c r="A665" s="421">
        <v>72041</v>
      </c>
      <c r="B665" s="391" t="s">
        <v>188</v>
      </c>
      <c r="C665" s="391"/>
      <c r="D665" s="391"/>
      <c r="E665" s="398" t="s">
        <v>433</v>
      </c>
      <c r="F665" s="400" t="s">
        <v>49</v>
      </c>
      <c r="G665" s="403">
        <v>37014</v>
      </c>
      <c r="H665" s="408">
        <v>4103022.86</v>
      </c>
      <c r="I665" s="408"/>
      <c r="J665" s="408">
        <v>2391935.56</v>
      </c>
      <c r="K665" s="408"/>
      <c r="L665" s="408"/>
      <c r="M665" s="408"/>
      <c r="N665" s="408"/>
      <c r="O665" s="403">
        <v>34556</v>
      </c>
      <c r="P665" s="408">
        <v>4268460.2699999996</v>
      </c>
      <c r="Q665" s="408"/>
      <c r="R665" s="408">
        <v>2105765.5</v>
      </c>
      <c r="S665" s="408"/>
      <c r="T665" s="408"/>
      <c r="U665" s="408"/>
      <c r="V665" s="408"/>
      <c r="W665" s="403">
        <v>39672</v>
      </c>
      <c r="X665" s="408">
        <v>4600491.08</v>
      </c>
      <c r="Y665" s="408"/>
      <c r="Z665" s="408">
        <v>2585857.94</v>
      </c>
      <c r="AA665" s="408"/>
      <c r="AB665" s="408"/>
      <c r="AC665" s="408"/>
      <c r="AD665" s="408"/>
      <c r="AE665" s="403">
        <v>48538</v>
      </c>
      <c r="AF665" s="408">
        <v>4759937.42</v>
      </c>
      <c r="AG665" s="408"/>
      <c r="AH665" s="408">
        <v>2670703.2000000002</v>
      </c>
      <c r="AI665" s="408"/>
      <c r="AJ665" s="408"/>
      <c r="AK665" s="408"/>
      <c r="AL665" s="408"/>
      <c r="AM665" s="4"/>
      <c r="AN665" s="4"/>
      <c r="AO665" s="344"/>
      <c r="AP665" s="4"/>
      <c r="AQ665" s="4"/>
      <c r="AR665" s="34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</row>
    <row r="666" spans="1:153" s="276" customFormat="1" x14ac:dyDescent="0.25">
      <c r="A666" s="271">
        <v>72041</v>
      </c>
      <c r="B666" s="248" t="s">
        <v>188</v>
      </c>
      <c r="C666" s="248"/>
      <c r="D666" s="248"/>
      <c r="E666" s="247" t="s">
        <v>448</v>
      </c>
      <c r="F666" s="247" t="s">
        <v>49</v>
      </c>
      <c r="G666" s="249"/>
      <c r="H666" s="250"/>
      <c r="I666" s="250"/>
      <c r="J666" s="251"/>
      <c r="K666" s="251"/>
      <c r="L666" s="251"/>
      <c r="M666" s="251"/>
      <c r="N666" s="251"/>
      <c r="O666" s="249">
        <v>204</v>
      </c>
      <c r="P666" s="250">
        <v>1943266.01</v>
      </c>
      <c r="Q666" s="250"/>
      <c r="R666" s="251">
        <v>2140.1799999999998</v>
      </c>
      <c r="S666" s="251"/>
      <c r="T666" s="251"/>
      <c r="U666" s="251"/>
      <c r="V666" s="251"/>
      <c r="W666" s="252">
        <v>389</v>
      </c>
      <c r="X666" s="251">
        <v>4214721.07</v>
      </c>
      <c r="Y666" s="250"/>
      <c r="Z666" s="251">
        <v>8418.5400000000009</v>
      </c>
      <c r="AA666" s="251"/>
      <c r="AB666" s="251"/>
      <c r="AC666" s="251"/>
      <c r="AD666" s="251"/>
      <c r="AE666" s="252">
        <v>402</v>
      </c>
      <c r="AF666" s="251">
        <v>3809606.84</v>
      </c>
      <c r="AG666" s="250"/>
      <c r="AH666" s="251">
        <v>8610.19</v>
      </c>
      <c r="AI666" s="251"/>
      <c r="AJ666" s="251"/>
      <c r="AK666" s="251"/>
      <c r="AL666" s="251"/>
      <c r="AM666" s="219"/>
      <c r="AN666" s="219"/>
      <c r="AO666" s="352"/>
      <c r="AP666" s="219"/>
      <c r="AQ666" s="219"/>
      <c r="AR666" s="352"/>
      <c r="AS666" s="219"/>
      <c r="AT666" s="219"/>
      <c r="AU666" s="219"/>
      <c r="AV666" s="219"/>
      <c r="AW666" s="219"/>
      <c r="AX666" s="219"/>
      <c r="AY666" s="219"/>
      <c r="AZ666" s="219"/>
      <c r="BA666" s="219"/>
      <c r="BB666" s="219"/>
      <c r="BC666" s="219"/>
      <c r="BD666" s="219"/>
      <c r="BE666" s="219"/>
      <c r="BF666" s="219"/>
      <c r="BG666" s="219"/>
      <c r="BH666" s="219"/>
      <c r="BI666" s="219"/>
      <c r="BJ666" s="219"/>
      <c r="BK666" s="219"/>
      <c r="BL666" s="219"/>
      <c r="BM666" s="219"/>
    </row>
    <row r="667" spans="1:153" s="276" customFormat="1" x14ac:dyDescent="0.25">
      <c r="A667" s="422">
        <v>72041</v>
      </c>
      <c r="B667" s="295" t="s">
        <v>188</v>
      </c>
      <c r="C667" s="295"/>
      <c r="D667" s="295"/>
      <c r="E667" s="294" t="s">
        <v>458</v>
      </c>
      <c r="F667" s="294" t="s">
        <v>49</v>
      </c>
      <c r="G667" s="296"/>
      <c r="H667" s="297"/>
      <c r="I667" s="297"/>
      <c r="J667" s="297"/>
      <c r="K667" s="297"/>
      <c r="L667" s="297"/>
      <c r="M667" s="297"/>
      <c r="N667" s="297"/>
      <c r="O667" s="296">
        <v>23594</v>
      </c>
      <c r="P667" s="297">
        <v>8149630.2199999997</v>
      </c>
      <c r="Q667" s="297"/>
      <c r="R667" s="297">
        <v>141702.10999999999</v>
      </c>
      <c r="S667" s="297"/>
      <c r="T667" s="297"/>
      <c r="U667" s="297"/>
      <c r="V667" s="297"/>
      <c r="W667" s="296">
        <v>47378</v>
      </c>
      <c r="X667" s="297">
        <v>16186511.43</v>
      </c>
      <c r="Y667" s="297"/>
      <c r="Z667" s="297">
        <v>196543.46</v>
      </c>
      <c r="AA667" s="297"/>
      <c r="AB667" s="297"/>
      <c r="AC667" s="297"/>
      <c r="AD667" s="297"/>
      <c r="AE667" s="296">
        <v>48586</v>
      </c>
      <c r="AF667" s="297">
        <v>15889172.35</v>
      </c>
      <c r="AG667" s="297"/>
      <c r="AH667" s="297">
        <v>205520.73</v>
      </c>
      <c r="AI667" s="297"/>
      <c r="AJ667" s="297"/>
      <c r="AK667" s="297"/>
      <c r="AL667" s="297"/>
      <c r="AO667" s="353"/>
      <c r="AR667" s="353"/>
    </row>
    <row r="668" spans="1:153" s="276" customFormat="1" x14ac:dyDescent="0.25">
      <c r="A668" s="421">
        <v>73464</v>
      </c>
      <c r="B668" s="391" t="s">
        <v>189</v>
      </c>
      <c r="C668" s="391"/>
      <c r="D668" s="391"/>
      <c r="E668" s="398" t="s">
        <v>432</v>
      </c>
      <c r="F668" s="400" t="s">
        <v>49</v>
      </c>
      <c r="G668" s="403">
        <v>7</v>
      </c>
      <c r="H668" s="408">
        <v>123130.08</v>
      </c>
      <c r="I668" s="408"/>
      <c r="J668" s="408">
        <v>48927</v>
      </c>
      <c r="K668" s="408"/>
      <c r="L668" s="408"/>
      <c r="M668" s="408"/>
      <c r="N668" s="408"/>
      <c r="O668" s="403">
        <v>14</v>
      </c>
      <c r="P668" s="408">
        <v>138779.64000000001</v>
      </c>
      <c r="Q668" s="408"/>
      <c r="R668" s="408">
        <v>111387</v>
      </c>
      <c r="S668" s="408"/>
      <c r="T668" s="408"/>
      <c r="U668" s="408"/>
      <c r="V668" s="408"/>
      <c r="W668" s="403">
        <v>15</v>
      </c>
      <c r="X668" s="408">
        <v>89569.8</v>
      </c>
      <c r="Y668" s="408"/>
      <c r="Z668" s="408">
        <v>142939</v>
      </c>
      <c r="AA668" s="408"/>
      <c r="AB668" s="408"/>
      <c r="AC668" s="408"/>
      <c r="AD668" s="408"/>
      <c r="AE668" s="403">
        <v>11</v>
      </c>
      <c r="AF668" s="408">
        <v>77312.88</v>
      </c>
      <c r="AG668" s="408"/>
      <c r="AH668" s="408">
        <v>249526</v>
      </c>
      <c r="AI668" s="408"/>
      <c r="AJ668" s="408"/>
      <c r="AK668" s="408"/>
      <c r="AL668" s="408"/>
      <c r="AM668" s="4"/>
      <c r="AN668" s="198"/>
      <c r="AO668" s="351"/>
      <c r="AP668" s="214"/>
      <c r="AQ668" s="198"/>
      <c r="AR668" s="351"/>
      <c r="AS668" s="214"/>
      <c r="AT668" s="198"/>
      <c r="AU668" s="214"/>
      <c r="AV668" s="214"/>
      <c r="AW668" s="198"/>
      <c r="AX668" s="214"/>
      <c r="AY668" s="21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</row>
    <row r="669" spans="1:153" s="6" customFormat="1" x14ac:dyDescent="0.25">
      <c r="A669" s="270">
        <v>74903</v>
      </c>
      <c r="B669" s="76" t="s">
        <v>245</v>
      </c>
      <c r="C669" s="76"/>
      <c r="D669" s="76"/>
      <c r="E669" s="77" t="s">
        <v>432</v>
      </c>
      <c r="F669" s="83" t="s">
        <v>59</v>
      </c>
      <c r="G669" s="79">
        <v>54</v>
      </c>
      <c r="H669" s="80">
        <v>469861.8</v>
      </c>
      <c r="I669" s="80"/>
      <c r="J669" s="80">
        <v>246918.75</v>
      </c>
      <c r="K669" s="80"/>
      <c r="L669" s="80"/>
      <c r="M669" s="80"/>
      <c r="N669" s="80"/>
      <c r="O669" s="79">
        <v>59</v>
      </c>
      <c r="P669" s="80">
        <v>569494.47</v>
      </c>
      <c r="Q669" s="80"/>
      <c r="R669" s="80">
        <v>175460.55</v>
      </c>
      <c r="S669" s="80"/>
      <c r="T669" s="80"/>
      <c r="U669" s="80"/>
      <c r="V669" s="80"/>
      <c r="W669" s="79">
        <v>77</v>
      </c>
      <c r="X669" s="80">
        <v>657546.41</v>
      </c>
      <c r="Y669" s="80"/>
      <c r="Z669" s="80">
        <v>274808.84999999998</v>
      </c>
      <c r="AA669" s="80"/>
      <c r="AB669" s="80"/>
      <c r="AC669" s="80"/>
      <c r="AD669" s="80"/>
      <c r="AE669" s="79">
        <v>53</v>
      </c>
      <c r="AF669" s="80">
        <v>934189.47</v>
      </c>
      <c r="AG669" s="80"/>
      <c r="AH669" s="80">
        <v>292283.92</v>
      </c>
      <c r="AI669" s="80"/>
      <c r="AJ669" s="80"/>
      <c r="AK669" s="80"/>
      <c r="AL669" s="80"/>
      <c r="AM669" s="4"/>
      <c r="AN669" s="198"/>
      <c r="AO669" s="351"/>
      <c r="AP669" s="214"/>
      <c r="AQ669" s="198"/>
      <c r="AR669" s="351"/>
      <c r="AS669" s="214"/>
      <c r="AT669" s="198"/>
      <c r="AU669" s="214"/>
      <c r="AV669" s="214"/>
      <c r="AW669" s="198"/>
      <c r="AX669" s="214"/>
      <c r="AY669" s="21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</row>
    <row r="670" spans="1:153" s="6" customFormat="1" x14ac:dyDescent="0.25">
      <c r="A670" s="270">
        <v>74903</v>
      </c>
      <c r="B670" s="76" t="s">
        <v>245</v>
      </c>
      <c r="C670" s="76"/>
      <c r="D670" s="76"/>
      <c r="E670" s="77" t="s">
        <v>433</v>
      </c>
      <c r="F670" s="83" t="s">
        <v>59</v>
      </c>
      <c r="G670" s="79">
        <v>7</v>
      </c>
      <c r="H670" s="80">
        <v>996.53</v>
      </c>
      <c r="I670" s="80"/>
      <c r="J670" s="80">
        <v>518.98</v>
      </c>
      <c r="K670" s="80"/>
      <c r="L670" s="80"/>
      <c r="M670" s="80"/>
      <c r="N670" s="80"/>
      <c r="O670" s="79"/>
      <c r="P670" s="80"/>
      <c r="Q670" s="80"/>
      <c r="R670" s="80"/>
      <c r="S670" s="80"/>
      <c r="T670" s="80"/>
      <c r="U670" s="80"/>
      <c r="V670" s="80"/>
      <c r="W670" s="79"/>
      <c r="X670" s="80"/>
      <c r="Y670" s="80"/>
      <c r="Z670" s="80"/>
      <c r="AA670" s="80"/>
      <c r="AB670" s="80"/>
      <c r="AC670" s="80"/>
      <c r="AD670" s="80"/>
      <c r="AE670" s="79"/>
      <c r="AF670" s="80"/>
      <c r="AG670" s="80"/>
      <c r="AH670" s="80"/>
      <c r="AI670" s="80"/>
      <c r="AJ670" s="80"/>
      <c r="AK670" s="80"/>
      <c r="AL670" s="80"/>
      <c r="AM670" s="4"/>
      <c r="AN670" s="4"/>
      <c r="AO670" s="344"/>
      <c r="AP670" s="4"/>
      <c r="AQ670" s="4"/>
      <c r="AR670" s="34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</row>
    <row r="671" spans="1:153" s="6" customFormat="1" x14ac:dyDescent="0.25">
      <c r="A671" s="270">
        <v>70441</v>
      </c>
      <c r="B671" s="76" t="s">
        <v>246</v>
      </c>
      <c r="C671" s="76"/>
      <c r="D671" s="76"/>
      <c r="E671" s="77" t="s">
        <v>432</v>
      </c>
      <c r="F671" s="83" t="s">
        <v>59</v>
      </c>
      <c r="G671" s="79">
        <v>3</v>
      </c>
      <c r="H671" s="80">
        <v>26251.25</v>
      </c>
      <c r="I671" s="80"/>
      <c r="J671" s="80">
        <v>13801.2</v>
      </c>
      <c r="K671" s="80"/>
      <c r="L671" s="80"/>
      <c r="M671" s="80"/>
      <c r="N671" s="80"/>
      <c r="O671" s="79">
        <v>8</v>
      </c>
      <c r="P671" s="80">
        <v>160177.65</v>
      </c>
      <c r="Q671" s="80"/>
      <c r="R671" s="80">
        <v>72560.259999999995</v>
      </c>
      <c r="S671" s="80"/>
      <c r="T671" s="80"/>
      <c r="U671" s="80"/>
      <c r="V671" s="80"/>
      <c r="W671" s="79">
        <v>7</v>
      </c>
      <c r="X671" s="80">
        <v>150029.73000000001</v>
      </c>
      <c r="Y671" s="80"/>
      <c r="Z671" s="80">
        <v>60097.22</v>
      </c>
      <c r="AA671" s="80"/>
      <c r="AB671" s="80"/>
      <c r="AC671" s="80"/>
      <c r="AD671" s="80"/>
      <c r="AE671" s="79">
        <v>2</v>
      </c>
      <c r="AF671" s="80">
        <v>83734.850000000006</v>
      </c>
      <c r="AG671" s="80"/>
      <c r="AH671" s="80">
        <v>44179.41</v>
      </c>
      <c r="AI671" s="80"/>
      <c r="AJ671" s="80"/>
      <c r="AK671" s="80"/>
      <c r="AL671" s="80"/>
      <c r="AM671" s="4"/>
      <c r="AN671" s="198"/>
      <c r="AO671" s="351"/>
      <c r="AP671" s="214"/>
      <c r="AQ671" s="198"/>
      <c r="AR671" s="351"/>
      <c r="AS671" s="214"/>
      <c r="AT671" s="198"/>
      <c r="AU671" s="214"/>
      <c r="AV671" s="214"/>
      <c r="AW671" s="198"/>
      <c r="AX671" s="214"/>
      <c r="AY671" s="21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</row>
    <row r="672" spans="1:153" s="6" customFormat="1" x14ac:dyDescent="0.25">
      <c r="A672" s="418">
        <v>74904</v>
      </c>
      <c r="B672" s="76" t="s">
        <v>247</v>
      </c>
      <c r="C672" s="76"/>
      <c r="D672" s="76"/>
      <c r="E672" s="77" t="s">
        <v>432</v>
      </c>
      <c r="F672" s="83" t="s">
        <v>59</v>
      </c>
      <c r="G672" s="79">
        <v>6</v>
      </c>
      <c r="H672" s="80">
        <v>155356.99</v>
      </c>
      <c r="I672" s="80"/>
      <c r="J672" s="80">
        <v>86789.9</v>
      </c>
      <c r="K672" s="80"/>
      <c r="L672" s="80"/>
      <c r="M672" s="80"/>
      <c r="N672" s="80"/>
      <c r="O672" s="79">
        <v>0</v>
      </c>
      <c r="P672" s="80">
        <v>0</v>
      </c>
      <c r="Q672" s="80"/>
      <c r="R672" s="80">
        <v>0</v>
      </c>
      <c r="S672" s="80"/>
      <c r="T672" s="80"/>
      <c r="U672" s="80"/>
      <c r="V672" s="80"/>
      <c r="W672" s="79">
        <v>2</v>
      </c>
      <c r="X672" s="80">
        <v>167436.43</v>
      </c>
      <c r="Y672" s="80"/>
      <c r="Z672" s="80">
        <v>36790.15</v>
      </c>
      <c r="AA672" s="80"/>
      <c r="AB672" s="80"/>
      <c r="AC672" s="80"/>
      <c r="AD672" s="80"/>
      <c r="AE672" s="79">
        <v>0</v>
      </c>
      <c r="AF672" s="80">
        <v>0</v>
      </c>
      <c r="AG672" s="80"/>
      <c r="AH672" s="80">
        <v>0</v>
      </c>
      <c r="AI672" s="80"/>
      <c r="AJ672" s="80"/>
      <c r="AK672" s="80"/>
      <c r="AL672" s="80"/>
      <c r="AM672" s="4"/>
      <c r="AN672" s="198"/>
      <c r="AO672" s="351"/>
      <c r="AP672" s="214"/>
      <c r="AQ672" s="198"/>
      <c r="AR672" s="351"/>
      <c r="AS672" s="214"/>
      <c r="AT672" s="198"/>
      <c r="AU672" s="214"/>
      <c r="AV672" s="214"/>
      <c r="AW672" s="198"/>
      <c r="AX672" s="214"/>
      <c r="AY672" s="21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</row>
    <row r="673" spans="1:153" s="6" customFormat="1" x14ac:dyDescent="0.25">
      <c r="A673" s="270">
        <v>70253</v>
      </c>
      <c r="B673" s="76" t="s">
        <v>248</v>
      </c>
      <c r="C673" s="76"/>
      <c r="D673" s="76"/>
      <c r="E673" s="77" t="s">
        <v>432</v>
      </c>
      <c r="F673" s="83" t="s">
        <v>59</v>
      </c>
      <c r="G673" s="79">
        <v>17</v>
      </c>
      <c r="H673" s="80">
        <v>246853.08</v>
      </c>
      <c r="I673" s="80"/>
      <c r="J673" s="80">
        <v>125257.31</v>
      </c>
      <c r="K673" s="80"/>
      <c r="L673" s="80"/>
      <c r="M673" s="80"/>
      <c r="N673" s="80"/>
      <c r="O673" s="79">
        <v>11</v>
      </c>
      <c r="P673" s="80">
        <v>282941.13</v>
      </c>
      <c r="Q673" s="80"/>
      <c r="R673" s="80">
        <v>151311.48000000001</v>
      </c>
      <c r="S673" s="80"/>
      <c r="T673" s="80"/>
      <c r="U673" s="80"/>
      <c r="V673" s="80"/>
      <c r="W673" s="79">
        <v>7</v>
      </c>
      <c r="X673" s="80">
        <v>408974.28</v>
      </c>
      <c r="Y673" s="80"/>
      <c r="Z673" s="80">
        <v>143112.56</v>
      </c>
      <c r="AA673" s="80"/>
      <c r="AB673" s="80"/>
      <c r="AC673" s="80"/>
      <c r="AD673" s="80"/>
      <c r="AE673" s="79">
        <v>5</v>
      </c>
      <c r="AF673" s="80">
        <v>143694.04999999999</v>
      </c>
      <c r="AG673" s="80"/>
      <c r="AH673" s="80">
        <v>135131.53</v>
      </c>
      <c r="AI673" s="80"/>
      <c r="AJ673" s="80"/>
      <c r="AK673" s="80"/>
      <c r="AL673" s="80"/>
      <c r="AM673" s="4"/>
      <c r="AN673" s="198"/>
      <c r="AO673" s="351"/>
      <c r="AP673" s="214"/>
      <c r="AQ673" s="198"/>
      <c r="AR673" s="351"/>
      <c r="AS673" s="214"/>
      <c r="AT673" s="198"/>
      <c r="AU673" s="214"/>
      <c r="AV673" s="214"/>
      <c r="AW673" s="198"/>
      <c r="AX673" s="214"/>
      <c r="AY673" s="21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</row>
    <row r="674" spans="1:153" s="6" customFormat="1" x14ac:dyDescent="0.25">
      <c r="A674" s="270">
        <v>70253</v>
      </c>
      <c r="B674" s="76" t="s">
        <v>248</v>
      </c>
      <c r="C674" s="76"/>
      <c r="D674" s="76"/>
      <c r="E674" s="77" t="s">
        <v>433</v>
      </c>
      <c r="F674" s="83" t="s">
        <v>59</v>
      </c>
      <c r="G674" s="79">
        <v>726</v>
      </c>
      <c r="H674" s="80">
        <v>60567.02</v>
      </c>
      <c r="I674" s="80"/>
      <c r="J674" s="80">
        <v>22104</v>
      </c>
      <c r="K674" s="80"/>
      <c r="L674" s="80"/>
      <c r="M674" s="80"/>
      <c r="N674" s="80"/>
      <c r="O674" s="79">
        <v>622</v>
      </c>
      <c r="P674" s="80">
        <v>41532.53</v>
      </c>
      <c r="Q674" s="80"/>
      <c r="R674" s="80">
        <v>26934.81</v>
      </c>
      <c r="S674" s="80"/>
      <c r="T674" s="80"/>
      <c r="U674" s="80"/>
      <c r="V674" s="80"/>
      <c r="W674" s="79">
        <v>737</v>
      </c>
      <c r="X674" s="80">
        <v>72613.759999999995</v>
      </c>
      <c r="Y674" s="80"/>
      <c r="Z674" s="80">
        <v>65800.27</v>
      </c>
      <c r="AA674" s="80"/>
      <c r="AB674" s="80"/>
      <c r="AC674" s="80"/>
      <c r="AD674" s="80"/>
      <c r="AE674" s="79">
        <v>227</v>
      </c>
      <c r="AF674" s="80">
        <v>19540.990000000002</v>
      </c>
      <c r="AG674" s="80"/>
      <c r="AH674" s="80">
        <v>18558.97</v>
      </c>
      <c r="AI674" s="80"/>
      <c r="AJ674" s="80"/>
      <c r="AK674" s="80"/>
      <c r="AL674" s="80"/>
      <c r="AM674" s="4"/>
      <c r="AN674" s="4"/>
      <c r="AO674" s="344"/>
      <c r="AP674" s="4"/>
      <c r="AQ674" s="4"/>
      <c r="AR674" s="34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</row>
    <row r="675" spans="1:153" s="6" customFormat="1" x14ac:dyDescent="0.25">
      <c r="A675" s="418">
        <v>70201</v>
      </c>
      <c r="B675" s="76" t="s">
        <v>249</v>
      </c>
      <c r="C675" s="76"/>
      <c r="D675" s="76"/>
      <c r="E675" s="77" t="s">
        <v>432</v>
      </c>
      <c r="F675" s="83" t="s">
        <v>59</v>
      </c>
      <c r="G675" s="79">
        <v>4</v>
      </c>
      <c r="H675" s="80">
        <v>98581.37</v>
      </c>
      <c r="I675" s="80"/>
      <c r="J675" s="80">
        <v>62851.18</v>
      </c>
      <c r="K675" s="80"/>
      <c r="L675" s="80"/>
      <c r="M675" s="80"/>
      <c r="N675" s="80"/>
      <c r="O675" s="79">
        <v>1</v>
      </c>
      <c r="P675" s="80">
        <v>40244.400000000001</v>
      </c>
      <c r="Q675" s="80"/>
      <c r="R675" s="80">
        <v>0</v>
      </c>
      <c r="S675" s="80"/>
      <c r="T675" s="80"/>
      <c r="U675" s="80"/>
      <c r="V675" s="80"/>
      <c r="W675" s="79">
        <v>1</v>
      </c>
      <c r="X675" s="80">
        <v>32379.83</v>
      </c>
      <c r="Y675" s="80"/>
      <c r="Z675" s="80">
        <v>14802.21</v>
      </c>
      <c r="AA675" s="80"/>
      <c r="AB675" s="80"/>
      <c r="AC675" s="80"/>
      <c r="AD675" s="80"/>
      <c r="AE675" s="79">
        <v>19</v>
      </c>
      <c r="AF675" s="80">
        <v>537021.74</v>
      </c>
      <c r="AG675" s="80"/>
      <c r="AH675" s="80">
        <v>306332.06</v>
      </c>
      <c r="AI675" s="80"/>
      <c r="AJ675" s="80"/>
      <c r="AK675" s="80"/>
      <c r="AL675" s="80"/>
      <c r="AM675" s="4"/>
      <c r="AN675" s="198"/>
      <c r="AO675" s="351"/>
      <c r="AP675" s="214"/>
      <c r="AQ675" s="198"/>
      <c r="AR675" s="351"/>
      <c r="AS675" s="214"/>
      <c r="AT675" s="198"/>
      <c r="AU675" s="214"/>
      <c r="AV675" s="214"/>
      <c r="AW675" s="198"/>
      <c r="AX675" s="214"/>
      <c r="AY675" s="21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</row>
    <row r="676" spans="1:153" s="6" customFormat="1" x14ac:dyDescent="0.25">
      <c r="A676" s="420">
        <v>70337</v>
      </c>
      <c r="B676" s="81" t="s">
        <v>250</v>
      </c>
      <c r="C676" s="81"/>
      <c r="D676" s="81"/>
      <c r="E676" s="77" t="s">
        <v>432</v>
      </c>
      <c r="F676" s="83" t="s">
        <v>59</v>
      </c>
      <c r="G676" s="79">
        <v>0</v>
      </c>
      <c r="H676" s="80">
        <v>0</v>
      </c>
      <c r="I676" s="80"/>
      <c r="J676" s="80">
        <v>0</v>
      </c>
      <c r="K676" s="80"/>
      <c r="L676" s="80"/>
      <c r="M676" s="80"/>
      <c r="N676" s="80"/>
      <c r="O676" s="79">
        <v>7</v>
      </c>
      <c r="P676" s="80">
        <v>91537.02</v>
      </c>
      <c r="Q676" s="80"/>
      <c r="R676" s="80">
        <v>47358.54</v>
      </c>
      <c r="S676" s="80"/>
      <c r="T676" s="80"/>
      <c r="U676" s="80"/>
      <c r="V676" s="80"/>
      <c r="W676" s="79">
        <v>3</v>
      </c>
      <c r="X676" s="80">
        <v>22284.18</v>
      </c>
      <c r="Y676" s="80"/>
      <c r="Z676" s="80">
        <v>10416.370000000001</v>
      </c>
      <c r="AA676" s="80"/>
      <c r="AB676" s="80"/>
      <c r="AC676" s="80"/>
      <c r="AD676" s="80"/>
      <c r="AE676" s="79">
        <v>6</v>
      </c>
      <c r="AF676" s="80">
        <v>51697.7</v>
      </c>
      <c r="AG676" s="80"/>
      <c r="AH676" s="80">
        <v>24122.12</v>
      </c>
      <c r="AI676" s="80"/>
      <c r="AJ676" s="80"/>
      <c r="AK676" s="80"/>
      <c r="AL676" s="80"/>
      <c r="AM676" s="4"/>
      <c r="AN676" s="198"/>
      <c r="AO676" s="351"/>
      <c r="AP676" s="214"/>
      <c r="AQ676" s="198"/>
      <c r="AR676" s="351"/>
      <c r="AS676" s="214"/>
      <c r="AT676" s="198"/>
      <c r="AU676" s="214"/>
      <c r="AV676" s="214"/>
      <c r="AW676" s="198"/>
      <c r="AX676" s="214"/>
      <c r="AY676" s="21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</row>
    <row r="677" spans="1:153" s="6" customFormat="1" x14ac:dyDescent="0.25">
      <c r="A677" s="270">
        <v>76075</v>
      </c>
      <c r="B677" s="76" t="s">
        <v>251</v>
      </c>
      <c r="C677" s="76"/>
      <c r="D677" s="76"/>
      <c r="E677" s="77" t="s">
        <v>432</v>
      </c>
      <c r="F677" s="83" t="s">
        <v>59</v>
      </c>
      <c r="G677" s="79">
        <v>15</v>
      </c>
      <c r="H677" s="80">
        <v>206175.5</v>
      </c>
      <c r="I677" s="80"/>
      <c r="J677" s="80">
        <v>292700.71999999997</v>
      </c>
      <c r="K677" s="80"/>
      <c r="L677" s="80"/>
      <c r="M677" s="80"/>
      <c r="N677" s="80"/>
      <c r="O677" s="79">
        <v>26</v>
      </c>
      <c r="P677" s="80">
        <v>665049.03</v>
      </c>
      <c r="Q677" s="80"/>
      <c r="R677" s="80">
        <v>424139.09</v>
      </c>
      <c r="S677" s="80"/>
      <c r="T677" s="80"/>
      <c r="U677" s="80"/>
      <c r="V677" s="80"/>
      <c r="W677" s="79">
        <v>25</v>
      </c>
      <c r="X677" s="80">
        <v>546762.75</v>
      </c>
      <c r="Y677" s="80"/>
      <c r="Z677" s="80">
        <v>187905.87</v>
      </c>
      <c r="AA677" s="80"/>
      <c r="AB677" s="80"/>
      <c r="AC677" s="80"/>
      <c r="AD677" s="80"/>
      <c r="AE677" s="79">
        <v>29</v>
      </c>
      <c r="AF677" s="80">
        <v>1378521.82</v>
      </c>
      <c r="AG677" s="80"/>
      <c r="AH677" s="80">
        <v>977917.91</v>
      </c>
      <c r="AI677" s="80"/>
      <c r="AJ677" s="80"/>
      <c r="AK677" s="80"/>
      <c r="AL677" s="80"/>
      <c r="AM677" s="4"/>
      <c r="AN677" s="198"/>
      <c r="AO677" s="351"/>
      <c r="AP677" s="214"/>
      <c r="AQ677" s="198"/>
      <c r="AR677" s="351"/>
      <c r="AS677" s="214"/>
      <c r="AT677" s="198"/>
      <c r="AU677" s="214"/>
      <c r="AV677" s="214"/>
      <c r="AW677" s="198"/>
      <c r="AX677" s="214"/>
      <c r="AY677" s="21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</row>
    <row r="678" spans="1:153" s="6" customFormat="1" x14ac:dyDescent="0.25">
      <c r="A678" s="418">
        <v>76232</v>
      </c>
      <c r="B678" s="78" t="s">
        <v>252</v>
      </c>
      <c r="C678" s="78"/>
      <c r="D678" s="78"/>
      <c r="E678" s="77" t="s">
        <v>432</v>
      </c>
      <c r="F678" s="83" t="s">
        <v>59</v>
      </c>
      <c r="G678" s="79">
        <v>4</v>
      </c>
      <c r="H678" s="80">
        <v>99830.69</v>
      </c>
      <c r="I678" s="80"/>
      <c r="J678" s="80">
        <v>51969.09</v>
      </c>
      <c r="K678" s="80"/>
      <c r="L678" s="80"/>
      <c r="M678" s="80"/>
      <c r="N678" s="80"/>
      <c r="O678" s="79">
        <v>2</v>
      </c>
      <c r="P678" s="80">
        <v>44703.85</v>
      </c>
      <c r="Q678" s="80"/>
      <c r="R678" s="80">
        <v>20565.07</v>
      </c>
      <c r="S678" s="80"/>
      <c r="T678" s="80"/>
      <c r="U678" s="80"/>
      <c r="V678" s="80"/>
      <c r="W678" s="79">
        <v>8</v>
      </c>
      <c r="X678" s="80">
        <v>92126.64</v>
      </c>
      <c r="Y678" s="80"/>
      <c r="Z678" s="80">
        <v>66390.92</v>
      </c>
      <c r="AA678" s="80"/>
      <c r="AB678" s="80"/>
      <c r="AC678" s="80"/>
      <c r="AD678" s="80"/>
      <c r="AE678" s="79">
        <v>7</v>
      </c>
      <c r="AF678" s="80">
        <v>250783.34</v>
      </c>
      <c r="AG678" s="80"/>
      <c r="AH678" s="80">
        <v>140908.81</v>
      </c>
      <c r="AI678" s="80"/>
      <c r="AJ678" s="80"/>
      <c r="AK678" s="80"/>
      <c r="AL678" s="80"/>
      <c r="AM678" s="4"/>
      <c r="AN678" s="198"/>
      <c r="AO678" s="351"/>
      <c r="AP678" s="214"/>
      <c r="AQ678" s="198"/>
      <c r="AR678" s="351"/>
      <c r="AS678" s="214"/>
      <c r="AT678" s="198"/>
      <c r="AU678" s="214"/>
      <c r="AV678" s="214"/>
      <c r="AW678" s="198"/>
      <c r="AX678" s="214"/>
      <c r="AY678" s="21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</row>
    <row r="679" spans="1:153" s="6" customFormat="1" x14ac:dyDescent="0.25">
      <c r="A679" s="418">
        <v>76104</v>
      </c>
      <c r="B679" s="76" t="s">
        <v>253</v>
      </c>
      <c r="C679" s="76"/>
      <c r="D679" s="76"/>
      <c r="E679" s="77" t="s">
        <v>432</v>
      </c>
      <c r="F679" s="268" t="s">
        <v>59</v>
      </c>
      <c r="G679" s="79">
        <v>2</v>
      </c>
      <c r="H679" s="80">
        <v>79735.61</v>
      </c>
      <c r="I679" s="80"/>
      <c r="J679" s="80">
        <v>21851.9</v>
      </c>
      <c r="K679" s="80"/>
      <c r="L679" s="80"/>
      <c r="M679" s="80"/>
      <c r="N679" s="80"/>
      <c r="O679" s="79">
        <v>1</v>
      </c>
      <c r="P679" s="80">
        <v>38816.559999999998</v>
      </c>
      <c r="Q679" s="80"/>
      <c r="R679" s="80">
        <v>0</v>
      </c>
      <c r="S679" s="80"/>
      <c r="T679" s="80"/>
      <c r="U679" s="80"/>
      <c r="V679" s="80"/>
      <c r="W679" s="79">
        <v>0</v>
      </c>
      <c r="X679" s="80">
        <v>0</v>
      </c>
      <c r="Y679" s="80"/>
      <c r="Z679" s="80">
        <v>0</v>
      </c>
      <c r="AA679" s="80"/>
      <c r="AB679" s="80"/>
      <c r="AC679" s="80"/>
      <c r="AD679" s="80"/>
      <c r="AE679" s="79">
        <v>2</v>
      </c>
      <c r="AF679" s="80">
        <v>17165.57</v>
      </c>
      <c r="AG679" s="80"/>
      <c r="AH679" s="80">
        <v>8939.5499999999993</v>
      </c>
      <c r="AI679" s="80"/>
      <c r="AJ679" s="80"/>
      <c r="AK679" s="80"/>
      <c r="AL679" s="80"/>
      <c r="AM679" s="4"/>
      <c r="AN679" s="198"/>
      <c r="AO679" s="351"/>
      <c r="AP679" s="214"/>
      <c r="AQ679" s="198"/>
      <c r="AR679" s="351"/>
      <c r="AS679" s="214"/>
      <c r="AT679" s="198"/>
      <c r="AU679" s="214"/>
      <c r="AV679" s="214"/>
      <c r="AW679" s="198"/>
      <c r="AX679" s="214"/>
      <c r="AY679" s="21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</row>
    <row r="680" spans="1:153" s="6" customFormat="1" x14ac:dyDescent="0.25">
      <c r="A680" s="270">
        <v>76315</v>
      </c>
      <c r="B680" s="76" t="s">
        <v>254</v>
      </c>
      <c r="C680" s="76"/>
      <c r="D680" s="76"/>
      <c r="E680" s="77" t="s">
        <v>432</v>
      </c>
      <c r="F680" s="268" t="s">
        <v>59</v>
      </c>
      <c r="G680" s="79">
        <v>7</v>
      </c>
      <c r="H680" s="80">
        <v>202814.74</v>
      </c>
      <c r="I680" s="80"/>
      <c r="J680" s="80">
        <v>110113.15</v>
      </c>
      <c r="K680" s="80"/>
      <c r="L680" s="80"/>
      <c r="M680" s="80"/>
      <c r="N680" s="80"/>
      <c r="O680" s="79">
        <v>32</v>
      </c>
      <c r="P680" s="80">
        <v>906469.6</v>
      </c>
      <c r="Q680" s="80"/>
      <c r="R680" s="80">
        <v>473100.79</v>
      </c>
      <c r="S680" s="80"/>
      <c r="T680" s="80"/>
      <c r="U680" s="80"/>
      <c r="V680" s="80"/>
      <c r="W680" s="79">
        <v>14</v>
      </c>
      <c r="X680" s="80">
        <v>275200.52</v>
      </c>
      <c r="Y680" s="80"/>
      <c r="Z680" s="80">
        <v>178197.09</v>
      </c>
      <c r="AA680" s="80"/>
      <c r="AB680" s="80"/>
      <c r="AC680" s="80"/>
      <c r="AD680" s="80"/>
      <c r="AE680" s="79">
        <v>7</v>
      </c>
      <c r="AF680" s="80">
        <v>240981.48</v>
      </c>
      <c r="AG680" s="80"/>
      <c r="AH680" s="80">
        <v>108549.54</v>
      </c>
      <c r="AI680" s="80"/>
      <c r="AJ680" s="80"/>
      <c r="AK680" s="80"/>
      <c r="AL680" s="80"/>
      <c r="AM680" s="4"/>
      <c r="AN680" s="198"/>
      <c r="AO680" s="351"/>
      <c r="AP680" s="214"/>
      <c r="AQ680" s="198"/>
      <c r="AR680" s="351"/>
      <c r="AS680" s="214"/>
      <c r="AT680" s="198"/>
      <c r="AU680" s="214"/>
      <c r="AV680" s="214"/>
      <c r="AW680" s="198"/>
      <c r="AX680" s="214"/>
      <c r="AY680" s="21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</row>
    <row r="681" spans="1:153" s="6" customFormat="1" x14ac:dyDescent="0.25">
      <c r="A681" s="270">
        <v>76315</v>
      </c>
      <c r="B681" s="76" t="s">
        <v>254</v>
      </c>
      <c r="C681" s="76"/>
      <c r="D681" s="76"/>
      <c r="E681" s="77" t="s">
        <v>433</v>
      </c>
      <c r="F681" s="268" t="s">
        <v>59</v>
      </c>
      <c r="G681" s="79">
        <v>24</v>
      </c>
      <c r="H681" s="80">
        <v>7603.01</v>
      </c>
      <c r="I681" s="80"/>
      <c r="J681" s="80">
        <v>2455.86</v>
      </c>
      <c r="K681" s="80"/>
      <c r="L681" s="80"/>
      <c r="M681" s="80"/>
      <c r="N681" s="80"/>
      <c r="O681" s="79">
        <v>126</v>
      </c>
      <c r="P681" s="80">
        <v>11161.34</v>
      </c>
      <c r="Q681" s="80"/>
      <c r="R681" s="80">
        <v>1118.54</v>
      </c>
      <c r="S681" s="80"/>
      <c r="T681" s="80"/>
      <c r="U681" s="80"/>
      <c r="V681" s="80"/>
      <c r="W681" s="79">
        <v>25</v>
      </c>
      <c r="X681" s="80">
        <v>4018.62</v>
      </c>
      <c r="Y681" s="80"/>
      <c r="Z681" s="80">
        <v>1724.58</v>
      </c>
      <c r="AA681" s="80"/>
      <c r="AB681" s="80"/>
      <c r="AC681" s="80"/>
      <c r="AD681" s="80"/>
      <c r="AE681" s="79">
        <v>199</v>
      </c>
      <c r="AF681" s="80">
        <v>13662.87</v>
      </c>
      <c r="AG681" s="80"/>
      <c r="AH681" s="80">
        <v>2801.08</v>
      </c>
      <c r="AI681" s="80"/>
      <c r="AJ681" s="80"/>
      <c r="AK681" s="80"/>
      <c r="AL681" s="80"/>
      <c r="AM681" s="4"/>
      <c r="AN681" s="4"/>
      <c r="AO681" s="344"/>
      <c r="AP681" s="4"/>
      <c r="AQ681" s="4"/>
      <c r="AR681" s="34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</row>
    <row r="682" spans="1:153" s="6" customFormat="1" x14ac:dyDescent="0.25">
      <c r="A682" s="270">
        <v>76458</v>
      </c>
      <c r="B682" s="76" t="s">
        <v>255</v>
      </c>
      <c r="C682" s="76"/>
      <c r="D682" s="76"/>
      <c r="E682" s="77" t="s">
        <v>432</v>
      </c>
      <c r="F682" s="268" t="s">
        <v>59</v>
      </c>
      <c r="G682" s="79">
        <v>23</v>
      </c>
      <c r="H682" s="80">
        <v>226924.41</v>
      </c>
      <c r="I682" s="80"/>
      <c r="J682" s="80">
        <v>78667.88</v>
      </c>
      <c r="K682" s="80"/>
      <c r="L682" s="80"/>
      <c r="M682" s="80"/>
      <c r="N682" s="80"/>
      <c r="O682" s="79">
        <v>25</v>
      </c>
      <c r="P682" s="80">
        <v>929163.62</v>
      </c>
      <c r="Q682" s="80"/>
      <c r="R682" s="80">
        <v>508785.02</v>
      </c>
      <c r="S682" s="80"/>
      <c r="T682" s="80"/>
      <c r="U682" s="80"/>
      <c r="V682" s="80"/>
      <c r="W682" s="79">
        <v>10</v>
      </c>
      <c r="X682" s="80">
        <v>275323.46999999997</v>
      </c>
      <c r="Y682" s="80"/>
      <c r="Z682" s="80">
        <v>158054.71</v>
      </c>
      <c r="AA682" s="80"/>
      <c r="AB682" s="80"/>
      <c r="AC682" s="80"/>
      <c r="AD682" s="80"/>
      <c r="AE682" s="79">
        <v>10</v>
      </c>
      <c r="AF682" s="80">
        <v>374120.26</v>
      </c>
      <c r="AG682" s="80"/>
      <c r="AH682" s="80">
        <v>179231.57</v>
      </c>
      <c r="AI682" s="80"/>
      <c r="AJ682" s="80"/>
      <c r="AK682" s="80"/>
      <c r="AL682" s="80"/>
      <c r="AM682" s="4"/>
      <c r="AN682" s="198"/>
      <c r="AO682" s="351"/>
      <c r="AP682" s="214"/>
      <c r="AQ682" s="198"/>
      <c r="AR682" s="351"/>
      <c r="AS682" s="214"/>
      <c r="AT682" s="198"/>
      <c r="AU682" s="214"/>
      <c r="AV682" s="214"/>
      <c r="AW682" s="198"/>
      <c r="AX682" s="214"/>
      <c r="AY682" s="21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</row>
    <row r="683" spans="1:153" s="6" customFormat="1" x14ac:dyDescent="0.25">
      <c r="A683" s="270">
        <v>70039</v>
      </c>
      <c r="B683" s="76" t="s">
        <v>256</v>
      </c>
      <c r="C683" s="76"/>
      <c r="D683" s="76"/>
      <c r="E683" s="77" t="s">
        <v>432</v>
      </c>
      <c r="F683" s="268" t="s">
        <v>59</v>
      </c>
      <c r="G683" s="79">
        <v>2</v>
      </c>
      <c r="H683" s="80">
        <v>50118.64</v>
      </c>
      <c r="I683" s="80"/>
      <c r="J683" s="80">
        <v>27688.5</v>
      </c>
      <c r="K683" s="80"/>
      <c r="L683" s="80"/>
      <c r="M683" s="80"/>
      <c r="N683" s="80"/>
      <c r="O683" s="79">
        <v>3</v>
      </c>
      <c r="P683" s="80">
        <v>39141.730000000003</v>
      </c>
      <c r="Q683" s="80"/>
      <c r="R683" s="80">
        <v>18639.82</v>
      </c>
      <c r="S683" s="80"/>
      <c r="T683" s="80"/>
      <c r="U683" s="80"/>
      <c r="V683" s="80"/>
      <c r="W683" s="79">
        <v>5</v>
      </c>
      <c r="X683" s="80">
        <v>88539.23</v>
      </c>
      <c r="Y683" s="80"/>
      <c r="Z683" s="80">
        <v>60305.3</v>
      </c>
      <c r="AA683" s="80"/>
      <c r="AB683" s="80"/>
      <c r="AC683" s="80"/>
      <c r="AD683" s="80"/>
      <c r="AE683" s="79">
        <v>10</v>
      </c>
      <c r="AF683" s="80">
        <v>213654.07</v>
      </c>
      <c r="AG683" s="80"/>
      <c r="AH683" s="80">
        <v>149042.67000000001</v>
      </c>
      <c r="AI683" s="80"/>
      <c r="AJ683" s="80"/>
      <c r="AK683" s="80"/>
      <c r="AL683" s="80"/>
      <c r="AM683" s="4"/>
      <c r="AN683" s="198"/>
      <c r="AO683" s="351"/>
      <c r="AP683" s="214"/>
      <c r="AQ683" s="198"/>
      <c r="AR683" s="351"/>
      <c r="AS683" s="214"/>
      <c r="AT683" s="198"/>
      <c r="AU683" s="214"/>
      <c r="AV683" s="214"/>
      <c r="AW683" s="198"/>
      <c r="AX683" s="214"/>
      <c r="AY683" s="21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</row>
    <row r="684" spans="1:153" x14ac:dyDescent="0.25">
      <c r="A684" s="270">
        <v>70066</v>
      </c>
      <c r="B684" s="76" t="s">
        <v>256</v>
      </c>
      <c r="C684" s="76"/>
      <c r="D684" s="76"/>
      <c r="E684" s="77" t="s">
        <v>432</v>
      </c>
      <c r="F684" s="268" t="s">
        <v>59</v>
      </c>
      <c r="G684" s="79">
        <v>28</v>
      </c>
      <c r="H684" s="80">
        <v>642778.03</v>
      </c>
      <c r="I684" s="80"/>
      <c r="J684" s="80">
        <v>411189.62</v>
      </c>
      <c r="K684" s="80"/>
      <c r="L684" s="80"/>
      <c r="M684" s="80"/>
      <c r="N684" s="80"/>
      <c r="O684" s="79">
        <v>30</v>
      </c>
      <c r="P684" s="80">
        <v>686470.68</v>
      </c>
      <c r="Q684" s="80"/>
      <c r="R684" s="80">
        <v>392051.16</v>
      </c>
      <c r="S684" s="80"/>
      <c r="T684" s="80"/>
      <c r="U684" s="80"/>
      <c r="V684" s="80"/>
      <c r="W684" s="79">
        <v>35</v>
      </c>
      <c r="X684" s="80">
        <v>709181.75</v>
      </c>
      <c r="Y684" s="80"/>
      <c r="Z684" s="80">
        <v>390472.48</v>
      </c>
      <c r="AA684" s="80"/>
      <c r="AB684" s="80"/>
      <c r="AC684" s="80"/>
      <c r="AD684" s="80"/>
      <c r="AE684" s="79">
        <v>31</v>
      </c>
      <c r="AF684" s="80">
        <v>696769.68</v>
      </c>
      <c r="AG684" s="80"/>
      <c r="AH684" s="80">
        <v>350394.64</v>
      </c>
      <c r="AI684" s="80"/>
      <c r="AJ684" s="80"/>
      <c r="AK684" s="80"/>
      <c r="AL684" s="80"/>
      <c r="AN684" s="198"/>
      <c r="AO684" s="351"/>
      <c r="AP684" s="214"/>
      <c r="AQ684" s="198"/>
      <c r="AR684" s="351"/>
      <c r="AS684" s="214"/>
      <c r="AT684" s="198"/>
      <c r="AU684" s="214"/>
      <c r="AV684" s="214"/>
      <c r="AW684" s="198"/>
      <c r="AX684" s="214"/>
      <c r="AY684" s="214"/>
    </row>
    <row r="685" spans="1:153" x14ac:dyDescent="0.25">
      <c r="A685" s="270">
        <v>70209</v>
      </c>
      <c r="B685" s="76" t="s">
        <v>256</v>
      </c>
      <c r="C685" s="76"/>
      <c r="D685" s="76"/>
      <c r="E685" s="77" t="s">
        <v>432</v>
      </c>
      <c r="F685" s="268" t="s">
        <v>59</v>
      </c>
      <c r="G685" s="79">
        <v>3</v>
      </c>
      <c r="H685" s="80">
        <v>42412.51</v>
      </c>
      <c r="I685" s="80"/>
      <c r="J685" s="80">
        <v>33012.42</v>
      </c>
      <c r="K685" s="80"/>
      <c r="L685" s="80"/>
      <c r="M685" s="80"/>
      <c r="N685" s="80"/>
      <c r="O685" s="79">
        <v>0</v>
      </c>
      <c r="P685" s="80">
        <v>0</v>
      </c>
      <c r="Q685" s="80"/>
      <c r="R685" s="80">
        <v>0</v>
      </c>
      <c r="S685" s="80"/>
      <c r="T685" s="80"/>
      <c r="U685" s="80"/>
      <c r="V685" s="80"/>
      <c r="W685" s="79">
        <v>1</v>
      </c>
      <c r="X685" s="80">
        <v>30488.799999999999</v>
      </c>
      <c r="Y685" s="80"/>
      <c r="Z685" s="80">
        <v>18639.82</v>
      </c>
      <c r="AA685" s="80"/>
      <c r="AB685" s="80"/>
      <c r="AC685" s="80"/>
      <c r="AD685" s="80"/>
      <c r="AE685" s="79">
        <v>0</v>
      </c>
      <c r="AF685" s="80">
        <v>0</v>
      </c>
      <c r="AG685" s="80"/>
      <c r="AH685" s="80">
        <v>0</v>
      </c>
      <c r="AI685" s="80"/>
      <c r="AJ685" s="80"/>
      <c r="AK685" s="80"/>
      <c r="AL685" s="80"/>
      <c r="AN685" s="198"/>
      <c r="AO685" s="351"/>
      <c r="AP685" s="214"/>
      <c r="AQ685" s="198"/>
      <c r="AR685" s="351"/>
      <c r="AS685" s="214"/>
      <c r="AT685" s="198"/>
      <c r="AU685" s="214"/>
      <c r="AV685" s="214"/>
      <c r="AW685" s="198"/>
      <c r="AX685" s="214"/>
      <c r="AY685" s="214"/>
    </row>
    <row r="686" spans="1:153" x14ac:dyDescent="0.25">
      <c r="A686" s="270">
        <v>76132</v>
      </c>
      <c r="B686" s="76" t="s">
        <v>257</v>
      </c>
      <c r="C686" s="76"/>
      <c r="D686" s="76"/>
      <c r="E686" s="77" t="s">
        <v>432</v>
      </c>
      <c r="F686" s="268" t="s">
        <v>59</v>
      </c>
      <c r="G686" s="79">
        <v>29</v>
      </c>
      <c r="H686" s="80">
        <v>804304.45</v>
      </c>
      <c r="I686" s="80"/>
      <c r="J686" s="80">
        <v>389081.17</v>
      </c>
      <c r="K686" s="80"/>
      <c r="L686" s="80"/>
      <c r="M686" s="80"/>
      <c r="N686" s="80"/>
      <c r="O686" s="79">
        <v>25</v>
      </c>
      <c r="P686" s="80">
        <v>806587.19</v>
      </c>
      <c r="Q686" s="80"/>
      <c r="R686" s="80">
        <v>444807.98</v>
      </c>
      <c r="S686" s="80"/>
      <c r="T686" s="80"/>
      <c r="U686" s="80"/>
      <c r="V686" s="80"/>
      <c r="W686" s="79">
        <v>21</v>
      </c>
      <c r="X686" s="80">
        <v>499271.9</v>
      </c>
      <c r="Y686" s="80"/>
      <c r="Z686" s="80">
        <v>276088.63</v>
      </c>
      <c r="AA686" s="80"/>
      <c r="AB686" s="80"/>
      <c r="AC686" s="80"/>
      <c r="AD686" s="80"/>
      <c r="AE686" s="79">
        <v>28</v>
      </c>
      <c r="AF686" s="80">
        <v>625762.55000000005</v>
      </c>
      <c r="AG686" s="80"/>
      <c r="AH686" s="80">
        <v>332873.84999999998</v>
      </c>
      <c r="AI686" s="80"/>
      <c r="AJ686" s="80"/>
      <c r="AK686" s="80"/>
      <c r="AL686" s="80"/>
      <c r="AN686" s="198"/>
      <c r="AO686" s="351"/>
      <c r="AP686" s="214"/>
      <c r="AQ686" s="198"/>
      <c r="AR686" s="351"/>
      <c r="AS686" s="214"/>
      <c r="AT686" s="198"/>
      <c r="AU686" s="214"/>
      <c r="AV686" s="214"/>
      <c r="AW686" s="198"/>
      <c r="AX686" s="214"/>
      <c r="AY686" s="214"/>
    </row>
    <row r="687" spans="1:153" x14ac:dyDescent="0.25">
      <c r="A687" s="270">
        <v>76132</v>
      </c>
      <c r="B687" s="76" t="s">
        <v>257</v>
      </c>
      <c r="C687" s="76"/>
      <c r="D687" s="76"/>
      <c r="E687" s="77" t="s">
        <v>433</v>
      </c>
      <c r="F687" s="268" t="s">
        <v>59</v>
      </c>
      <c r="G687" s="79">
        <v>10</v>
      </c>
      <c r="H687" s="80">
        <v>898</v>
      </c>
      <c r="I687" s="80"/>
      <c r="J687" s="80">
        <v>899.47</v>
      </c>
      <c r="K687" s="80"/>
      <c r="L687" s="80"/>
      <c r="M687" s="80"/>
      <c r="N687" s="80"/>
      <c r="O687" s="79"/>
      <c r="P687" s="80"/>
      <c r="Q687" s="80"/>
      <c r="R687" s="80"/>
      <c r="S687" s="80"/>
      <c r="T687" s="80"/>
      <c r="U687" s="80"/>
      <c r="V687" s="80"/>
      <c r="W687" s="79">
        <v>4</v>
      </c>
      <c r="X687" s="80">
        <v>75.05</v>
      </c>
      <c r="Y687" s="80"/>
      <c r="Z687" s="80">
        <v>11.36</v>
      </c>
      <c r="AA687" s="80"/>
      <c r="AB687" s="80"/>
      <c r="AC687" s="80"/>
      <c r="AD687" s="80"/>
      <c r="AE687" s="79"/>
      <c r="AF687" s="80"/>
      <c r="AG687" s="80"/>
      <c r="AH687" s="80"/>
      <c r="AI687" s="80"/>
      <c r="AJ687" s="80"/>
      <c r="AK687" s="80"/>
      <c r="AL687" s="80"/>
    </row>
    <row r="688" spans="1:153" x14ac:dyDescent="0.25">
      <c r="A688" s="270">
        <v>70317</v>
      </c>
      <c r="B688" s="76" t="s">
        <v>258</v>
      </c>
      <c r="C688" s="76"/>
      <c r="D688" s="76"/>
      <c r="E688" s="77" t="s">
        <v>432</v>
      </c>
      <c r="F688" s="268" t="s">
        <v>59</v>
      </c>
      <c r="G688" s="79">
        <v>1</v>
      </c>
      <c r="H688" s="80">
        <v>17504.689999999999</v>
      </c>
      <c r="I688" s="80"/>
      <c r="J688" s="80">
        <v>7475.65</v>
      </c>
      <c r="K688" s="80"/>
      <c r="L688" s="80"/>
      <c r="M688" s="80"/>
      <c r="N688" s="80"/>
      <c r="O688" s="79">
        <v>5</v>
      </c>
      <c r="P688" s="80">
        <v>109507.12</v>
      </c>
      <c r="Q688" s="80"/>
      <c r="R688" s="80">
        <v>80893.17</v>
      </c>
      <c r="S688" s="80"/>
      <c r="T688" s="80"/>
      <c r="U688" s="80"/>
      <c r="V688" s="80"/>
      <c r="W688" s="79">
        <v>5</v>
      </c>
      <c r="X688" s="80">
        <v>89149.13</v>
      </c>
      <c r="Y688" s="80"/>
      <c r="Z688" s="80">
        <v>91642.59</v>
      </c>
      <c r="AA688" s="80"/>
      <c r="AB688" s="80"/>
      <c r="AC688" s="80"/>
      <c r="AD688" s="80"/>
      <c r="AE688" s="79">
        <v>3</v>
      </c>
      <c r="AF688" s="80">
        <v>64737</v>
      </c>
      <c r="AG688" s="80"/>
      <c r="AH688" s="80">
        <v>21229.42</v>
      </c>
      <c r="AI688" s="80"/>
      <c r="AJ688" s="80"/>
      <c r="AK688" s="80"/>
      <c r="AL688" s="80"/>
      <c r="AN688" s="198"/>
      <c r="AO688" s="351"/>
      <c r="AP688" s="214"/>
      <c r="AQ688" s="198"/>
      <c r="AR688" s="351"/>
      <c r="AS688" s="214"/>
      <c r="AT688" s="198"/>
      <c r="AU688" s="214"/>
      <c r="AV688" s="214"/>
      <c r="AW688" s="198"/>
      <c r="AX688" s="214"/>
      <c r="AY688" s="214"/>
    </row>
    <row r="689" spans="1:51" x14ac:dyDescent="0.25">
      <c r="A689" s="270">
        <v>70317</v>
      </c>
      <c r="B689" s="76" t="s">
        <v>258</v>
      </c>
      <c r="C689" s="76"/>
      <c r="D689" s="76"/>
      <c r="E689" s="77" t="s">
        <v>433</v>
      </c>
      <c r="F689" s="268" t="s">
        <v>59</v>
      </c>
      <c r="G689" s="79">
        <v>23</v>
      </c>
      <c r="H689" s="80">
        <v>945.21</v>
      </c>
      <c r="I689" s="80"/>
      <c r="J689" s="80">
        <v>122.22</v>
      </c>
      <c r="K689" s="80"/>
      <c r="L689" s="80"/>
      <c r="M689" s="80"/>
      <c r="N689" s="80"/>
      <c r="O689" s="79">
        <v>4</v>
      </c>
      <c r="P689" s="80">
        <v>637.72</v>
      </c>
      <c r="Q689" s="80"/>
      <c r="R689" s="80">
        <v>100</v>
      </c>
      <c r="S689" s="80"/>
      <c r="T689" s="80"/>
      <c r="U689" s="80"/>
      <c r="V689" s="80"/>
      <c r="W689" s="79">
        <v>186</v>
      </c>
      <c r="X689" s="80">
        <v>47643.09</v>
      </c>
      <c r="Y689" s="80"/>
      <c r="Z689" s="80">
        <v>37618.480000000003</v>
      </c>
      <c r="AA689" s="80"/>
      <c r="AB689" s="80"/>
      <c r="AC689" s="80"/>
      <c r="AD689" s="80"/>
      <c r="AE689" s="79">
        <v>5</v>
      </c>
      <c r="AF689" s="80">
        <v>726.54</v>
      </c>
      <c r="AG689" s="80"/>
      <c r="AH689" s="80">
        <v>0</v>
      </c>
      <c r="AI689" s="80"/>
      <c r="AJ689" s="80"/>
      <c r="AK689" s="80"/>
      <c r="AL689" s="80"/>
    </row>
    <row r="690" spans="1:51" x14ac:dyDescent="0.25">
      <c r="A690" s="270">
        <v>70229</v>
      </c>
      <c r="B690" s="76" t="s">
        <v>259</v>
      </c>
      <c r="C690" s="76"/>
      <c r="D690" s="76"/>
      <c r="E690" s="77" t="s">
        <v>432</v>
      </c>
      <c r="F690" s="268" t="s">
        <v>59</v>
      </c>
      <c r="G690" s="79">
        <v>18</v>
      </c>
      <c r="H690" s="80">
        <v>420949.29</v>
      </c>
      <c r="I690" s="80"/>
      <c r="J690" s="80">
        <v>215816.1</v>
      </c>
      <c r="K690" s="80"/>
      <c r="L690" s="80"/>
      <c r="M690" s="80"/>
      <c r="N690" s="80"/>
      <c r="O690" s="79">
        <v>21</v>
      </c>
      <c r="P690" s="80">
        <v>485048.42</v>
      </c>
      <c r="Q690" s="80"/>
      <c r="R690" s="80">
        <v>314607.59999999998</v>
      </c>
      <c r="S690" s="80"/>
      <c r="T690" s="80"/>
      <c r="U690" s="80"/>
      <c r="V690" s="80"/>
      <c r="W690" s="79">
        <v>28</v>
      </c>
      <c r="X690" s="80">
        <v>1106959.3799999999</v>
      </c>
      <c r="Y690" s="80"/>
      <c r="Z690" s="80">
        <v>619405.04</v>
      </c>
      <c r="AA690" s="80"/>
      <c r="AB690" s="80"/>
      <c r="AC690" s="80"/>
      <c r="AD690" s="80"/>
      <c r="AE690" s="79">
        <v>30</v>
      </c>
      <c r="AF690" s="80">
        <v>978693.97</v>
      </c>
      <c r="AG690" s="80"/>
      <c r="AH690" s="80">
        <v>546217.44999999995</v>
      </c>
      <c r="AI690" s="80"/>
      <c r="AJ690" s="80"/>
      <c r="AK690" s="80"/>
      <c r="AL690" s="80"/>
      <c r="AN690" s="198"/>
      <c r="AO690" s="351"/>
      <c r="AP690" s="214"/>
      <c r="AQ690" s="198"/>
      <c r="AR690" s="351"/>
      <c r="AS690" s="214"/>
      <c r="AT690" s="198"/>
      <c r="AU690" s="214"/>
      <c r="AV690" s="214"/>
      <c r="AW690" s="198"/>
      <c r="AX690" s="214"/>
      <c r="AY690" s="214"/>
    </row>
    <row r="691" spans="1:51" x14ac:dyDescent="0.25">
      <c r="A691" s="270">
        <v>76298</v>
      </c>
      <c r="B691" s="76" t="s">
        <v>260</v>
      </c>
      <c r="C691" s="76"/>
      <c r="D691" s="76"/>
      <c r="E691" s="77" t="s">
        <v>432</v>
      </c>
      <c r="F691" s="268" t="s">
        <v>59</v>
      </c>
      <c r="G691" s="79">
        <v>0</v>
      </c>
      <c r="H691" s="80">
        <v>0</v>
      </c>
      <c r="I691" s="80"/>
      <c r="J691" s="80">
        <v>0</v>
      </c>
      <c r="K691" s="80"/>
      <c r="L691" s="80"/>
      <c r="M691" s="80"/>
      <c r="N691" s="80"/>
      <c r="O691" s="79">
        <v>0</v>
      </c>
      <c r="P691" s="80">
        <v>0</v>
      </c>
      <c r="Q691" s="80"/>
      <c r="R691" s="80">
        <v>0</v>
      </c>
      <c r="S691" s="80"/>
      <c r="T691" s="80"/>
      <c r="U691" s="80"/>
      <c r="V691" s="80"/>
      <c r="W691" s="79">
        <v>0</v>
      </c>
      <c r="X691" s="80">
        <v>0</v>
      </c>
      <c r="Y691" s="80"/>
      <c r="Z691" s="80">
        <v>0</v>
      </c>
      <c r="AA691" s="80"/>
      <c r="AB691" s="80"/>
      <c r="AC691" s="80"/>
      <c r="AD691" s="80"/>
      <c r="AE691" s="79">
        <v>21</v>
      </c>
      <c r="AF691" s="80">
        <v>731410.81</v>
      </c>
      <c r="AG691" s="80"/>
      <c r="AH691" s="80">
        <v>596379.9</v>
      </c>
      <c r="AI691" s="80"/>
      <c r="AJ691" s="80"/>
      <c r="AK691" s="80"/>
      <c r="AL691" s="80"/>
      <c r="AN691" s="198"/>
      <c r="AO691" s="351"/>
      <c r="AP691" s="214"/>
      <c r="AQ691" s="198"/>
      <c r="AR691" s="351"/>
      <c r="AS691" s="214"/>
      <c r="AT691" s="198"/>
      <c r="AU691" s="214"/>
      <c r="AV691" s="214"/>
      <c r="AW691" s="198"/>
      <c r="AX691" s="214"/>
      <c r="AY691" s="214"/>
    </row>
    <row r="692" spans="1:51" x14ac:dyDescent="0.25">
      <c r="A692" s="270">
        <v>71081</v>
      </c>
      <c r="B692" s="76" t="s">
        <v>261</v>
      </c>
      <c r="C692" s="76"/>
      <c r="D692" s="76"/>
      <c r="E692" s="77" t="s">
        <v>432</v>
      </c>
      <c r="F692" s="268" t="s">
        <v>59</v>
      </c>
      <c r="G692" s="79">
        <v>2</v>
      </c>
      <c r="H692" s="80">
        <v>55109.06</v>
      </c>
      <c r="I692" s="80"/>
      <c r="J692" s="80">
        <v>30477.65</v>
      </c>
      <c r="K692" s="80"/>
      <c r="L692" s="80"/>
      <c r="M692" s="80"/>
      <c r="N692" s="80"/>
      <c r="O692" s="79">
        <v>3</v>
      </c>
      <c r="P692" s="80">
        <v>72952.990000000005</v>
      </c>
      <c r="Q692" s="80"/>
      <c r="R692" s="80">
        <v>23573.89</v>
      </c>
      <c r="S692" s="80"/>
      <c r="T692" s="80"/>
      <c r="U692" s="80"/>
      <c r="V692" s="80"/>
      <c r="W692" s="79">
        <v>3</v>
      </c>
      <c r="X692" s="80">
        <v>85004.47</v>
      </c>
      <c r="Y692" s="80"/>
      <c r="Z692" s="80">
        <v>24670.35</v>
      </c>
      <c r="AA692" s="80"/>
      <c r="AB692" s="80"/>
      <c r="AC692" s="80"/>
      <c r="AD692" s="80"/>
      <c r="AE692" s="79">
        <v>2</v>
      </c>
      <c r="AF692" s="80">
        <v>62599.05</v>
      </c>
      <c r="AG692" s="80"/>
      <c r="AH692" s="80">
        <v>45061.06</v>
      </c>
      <c r="AI692" s="80"/>
      <c r="AJ692" s="80"/>
      <c r="AK692" s="80"/>
      <c r="AL692" s="80"/>
      <c r="AN692" s="198"/>
      <c r="AO692" s="351"/>
      <c r="AP692" s="214"/>
      <c r="AQ692" s="198"/>
      <c r="AR692" s="351"/>
      <c r="AS692" s="214"/>
      <c r="AT692" s="198"/>
      <c r="AU692" s="214"/>
      <c r="AV692" s="214"/>
      <c r="AW692" s="198"/>
      <c r="AX692" s="214"/>
      <c r="AY692" s="214"/>
    </row>
    <row r="693" spans="1:51" x14ac:dyDescent="0.25">
      <c r="A693" s="270">
        <v>74828</v>
      </c>
      <c r="B693" s="76" t="s">
        <v>262</v>
      </c>
      <c r="C693" s="76"/>
      <c r="D693" s="76"/>
      <c r="E693" s="77" t="s">
        <v>432</v>
      </c>
      <c r="F693" s="268" t="s">
        <v>59</v>
      </c>
      <c r="G693" s="79">
        <v>54</v>
      </c>
      <c r="H693" s="80">
        <v>2063095.57</v>
      </c>
      <c r="I693" s="80"/>
      <c r="J693" s="80">
        <v>1020121.77</v>
      </c>
      <c r="K693" s="80"/>
      <c r="L693" s="80"/>
      <c r="M693" s="80"/>
      <c r="N693" s="80"/>
      <c r="O693" s="79">
        <v>48</v>
      </c>
      <c r="P693" s="80">
        <v>1600657.45</v>
      </c>
      <c r="Q693" s="80"/>
      <c r="R693" s="80">
        <v>755919.59</v>
      </c>
      <c r="S693" s="80"/>
      <c r="T693" s="80"/>
      <c r="U693" s="80"/>
      <c r="V693" s="80"/>
      <c r="W693" s="79">
        <v>23</v>
      </c>
      <c r="X693" s="80">
        <v>501480.81</v>
      </c>
      <c r="Y693" s="80"/>
      <c r="Z693" s="80">
        <v>212165.01</v>
      </c>
      <c r="AA693" s="80"/>
      <c r="AB693" s="80"/>
      <c r="AC693" s="80"/>
      <c r="AD693" s="80"/>
      <c r="AE693" s="79">
        <v>9</v>
      </c>
      <c r="AF693" s="80">
        <v>173487.22</v>
      </c>
      <c r="AG693" s="80"/>
      <c r="AH693" s="80">
        <v>71818.13</v>
      </c>
      <c r="AI693" s="80"/>
      <c r="AJ693" s="80"/>
      <c r="AK693" s="80"/>
      <c r="AL693" s="80"/>
      <c r="AN693" s="198"/>
      <c r="AO693" s="351"/>
      <c r="AP693" s="214"/>
      <c r="AQ693" s="198"/>
      <c r="AR693" s="351"/>
      <c r="AS693" s="214"/>
      <c r="AT693" s="198"/>
      <c r="AU693" s="214"/>
      <c r="AV693" s="214"/>
      <c r="AW693" s="198"/>
      <c r="AX693" s="214"/>
      <c r="AY693" s="214"/>
    </row>
    <row r="694" spans="1:51" x14ac:dyDescent="0.25">
      <c r="A694" s="418">
        <v>76093</v>
      </c>
      <c r="B694" s="76" t="s">
        <v>263</v>
      </c>
      <c r="C694" s="76"/>
      <c r="D694" s="76"/>
      <c r="E694" s="77" t="s">
        <v>432</v>
      </c>
      <c r="F694" s="268" t="s">
        <v>59</v>
      </c>
      <c r="G694" s="79">
        <v>65</v>
      </c>
      <c r="H694" s="80">
        <v>1499558.24</v>
      </c>
      <c r="I694" s="80"/>
      <c r="J694" s="80">
        <v>713527.79</v>
      </c>
      <c r="K694" s="80"/>
      <c r="L694" s="80"/>
      <c r="M694" s="80"/>
      <c r="N694" s="80"/>
      <c r="O694" s="79">
        <v>74</v>
      </c>
      <c r="P694" s="80">
        <v>1315913.6100000001</v>
      </c>
      <c r="Q694" s="80"/>
      <c r="R694" s="80">
        <v>954560.68</v>
      </c>
      <c r="S694" s="80"/>
      <c r="T694" s="80"/>
      <c r="U694" s="80"/>
      <c r="V694" s="80"/>
      <c r="W694" s="79">
        <v>63</v>
      </c>
      <c r="X694" s="80">
        <v>1275525.1299999999</v>
      </c>
      <c r="Y694" s="80"/>
      <c r="Z694" s="80">
        <v>454021.22</v>
      </c>
      <c r="AA694" s="80"/>
      <c r="AB694" s="80"/>
      <c r="AC694" s="80"/>
      <c r="AD694" s="80"/>
      <c r="AE694" s="79">
        <v>30</v>
      </c>
      <c r="AF694" s="80">
        <v>945929.88</v>
      </c>
      <c r="AG694" s="80"/>
      <c r="AH694" s="80">
        <v>364849.68</v>
      </c>
      <c r="AI694" s="80"/>
      <c r="AJ694" s="80"/>
      <c r="AK694" s="80"/>
      <c r="AL694" s="80"/>
      <c r="AN694" s="198"/>
      <c r="AO694" s="351"/>
      <c r="AP694" s="214"/>
      <c r="AQ694" s="198"/>
      <c r="AR694" s="351"/>
      <c r="AS694" s="214"/>
      <c r="AT694" s="198"/>
      <c r="AU694" s="214"/>
      <c r="AV694" s="214"/>
      <c r="AW694" s="198"/>
      <c r="AX694" s="214"/>
      <c r="AY694" s="214"/>
    </row>
    <row r="695" spans="1:51" x14ac:dyDescent="0.25">
      <c r="A695" s="270">
        <v>76093</v>
      </c>
      <c r="B695" s="76" t="s">
        <v>263</v>
      </c>
      <c r="C695" s="76"/>
      <c r="D695" s="76"/>
      <c r="E695" s="77" t="s">
        <v>433</v>
      </c>
      <c r="F695" s="268" t="s">
        <v>59</v>
      </c>
      <c r="G695" s="79">
        <v>713</v>
      </c>
      <c r="H695" s="80">
        <v>445468.46</v>
      </c>
      <c r="I695" s="80"/>
      <c r="J695" s="80">
        <v>299452.32</v>
      </c>
      <c r="K695" s="80"/>
      <c r="L695" s="80"/>
      <c r="M695" s="80"/>
      <c r="N695" s="80"/>
      <c r="O695" s="79">
        <v>1179</v>
      </c>
      <c r="P695" s="80">
        <v>488745.28</v>
      </c>
      <c r="Q695" s="80"/>
      <c r="R695" s="80">
        <v>73055.56</v>
      </c>
      <c r="S695" s="80"/>
      <c r="T695" s="80"/>
      <c r="U695" s="80"/>
      <c r="V695" s="80"/>
      <c r="W695" s="79">
        <v>875</v>
      </c>
      <c r="X695" s="80">
        <v>253635.16</v>
      </c>
      <c r="Y695" s="80"/>
      <c r="Z695" s="80">
        <v>13151.85</v>
      </c>
      <c r="AA695" s="80"/>
      <c r="AB695" s="80"/>
      <c r="AC695" s="80"/>
      <c r="AD695" s="80"/>
      <c r="AE695" s="79">
        <v>233</v>
      </c>
      <c r="AF695" s="80">
        <v>53734.66</v>
      </c>
      <c r="AG695" s="80"/>
      <c r="AH695" s="80">
        <v>11021.62</v>
      </c>
      <c r="AI695" s="80"/>
      <c r="AJ695" s="80"/>
      <c r="AK695" s="80"/>
      <c r="AL695" s="80"/>
    </row>
    <row r="696" spans="1:51" x14ac:dyDescent="0.25">
      <c r="A696" s="270">
        <v>76491</v>
      </c>
      <c r="B696" s="76" t="s">
        <v>264</v>
      </c>
      <c r="C696" s="76"/>
      <c r="D696" s="76"/>
      <c r="E696" s="77" t="s">
        <v>432</v>
      </c>
      <c r="F696" s="268" t="s">
        <v>59</v>
      </c>
      <c r="G696" s="79">
        <v>10</v>
      </c>
      <c r="H696" s="80">
        <v>299465.40000000002</v>
      </c>
      <c r="I696" s="80"/>
      <c r="J696" s="80">
        <v>132095.67000000001</v>
      </c>
      <c r="K696" s="80"/>
      <c r="L696" s="80"/>
      <c r="M696" s="80"/>
      <c r="N696" s="80"/>
      <c r="O696" s="79">
        <v>24</v>
      </c>
      <c r="P696" s="80">
        <v>692730.86</v>
      </c>
      <c r="Q696" s="80"/>
      <c r="R696" s="80">
        <v>346645.03</v>
      </c>
      <c r="S696" s="80"/>
      <c r="T696" s="80"/>
      <c r="U696" s="80"/>
      <c r="V696" s="80"/>
      <c r="W696" s="79">
        <v>19</v>
      </c>
      <c r="X696" s="80">
        <v>565866.31999999995</v>
      </c>
      <c r="Y696" s="80"/>
      <c r="Z696" s="80">
        <v>287935.42</v>
      </c>
      <c r="AA696" s="80"/>
      <c r="AB696" s="80"/>
      <c r="AC696" s="80"/>
      <c r="AD696" s="80"/>
      <c r="AE696" s="79">
        <v>4</v>
      </c>
      <c r="AF696" s="80">
        <v>117933.39</v>
      </c>
      <c r="AG696" s="80"/>
      <c r="AH696" s="80">
        <v>70651.429999999993</v>
      </c>
      <c r="AI696" s="80"/>
      <c r="AJ696" s="80"/>
      <c r="AK696" s="80"/>
      <c r="AL696" s="80"/>
      <c r="AN696" s="198"/>
      <c r="AO696" s="351"/>
      <c r="AP696" s="214"/>
      <c r="AQ696" s="198"/>
      <c r="AR696" s="351"/>
      <c r="AS696" s="214"/>
      <c r="AT696" s="198"/>
      <c r="AU696" s="214"/>
      <c r="AV696" s="214"/>
      <c r="AW696" s="198"/>
      <c r="AX696" s="214"/>
      <c r="AY696" s="214"/>
    </row>
    <row r="697" spans="1:51" x14ac:dyDescent="0.25">
      <c r="A697" s="270">
        <v>76491</v>
      </c>
      <c r="B697" s="76" t="s">
        <v>264</v>
      </c>
      <c r="C697" s="76"/>
      <c r="D697" s="76"/>
      <c r="E697" s="77" t="s">
        <v>433</v>
      </c>
      <c r="F697" s="268" t="s">
        <v>59</v>
      </c>
      <c r="G697" s="79">
        <v>279</v>
      </c>
      <c r="H697" s="80">
        <v>22576.560000000001</v>
      </c>
      <c r="I697" s="80"/>
      <c r="J697" s="80">
        <v>5933.36</v>
      </c>
      <c r="K697" s="80"/>
      <c r="L697" s="80"/>
      <c r="M697" s="80"/>
      <c r="N697" s="80"/>
      <c r="O697" s="79">
        <v>265</v>
      </c>
      <c r="P697" s="80">
        <v>22796.51</v>
      </c>
      <c r="Q697" s="80"/>
      <c r="R697" s="80">
        <v>6913.85</v>
      </c>
      <c r="S697" s="80"/>
      <c r="T697" s="80"/>
      <c r="U697" s="80"/>
      <c r="V697" s="80"/>
      <c r="W697" s="79">
        <v>446</v>
      </c>
      <c r="X697" s="80">
        <v>32596.76</v>
      </c>
      <c r="Y697" s="80"/>
      <c r="Z697" s="80">
        <v>6449.28</v>
      </c>
      <c r="AA697" s="80"/>
      <c r="AB697" s="80"/>
      <c r="AC697" s="80"/>
      <c r="AD697" s="80"/>
      <c r="AE697" s="79">
        <v>194</v>
      </c>
      <c r="AF697" s="80">
        <v>13247.9</v>
      </c>
      <c r="AG697" s="80"/>
      <c r="AH697" s="80">
        <v>4851.92</v>
      </c>
      <c r="AI697" s="80"/>
      <c r="AJ697" s="80"/>
      <c r="AK697" s="80"/>
      <c r="AL697" s="80"/>
    </row>
    <row r="698" spans="1:51" x14ac:dyDescent="0.25">
      <c r="A698" s="270">
        <v>70451</v>
      </c>
      <c r="B698" s="76" t="s">
        <v>265</v>
      </c>
      <c r="C698" s="76"/>
      <c r="D698" s="76"/>
      <c r="E698" s="77" t="s">
        <v>432</v>
      </c>
      <c r="F698" s="268" t="s">
        <v>59</v>
      </c>
      <c r="G698" s="79">
        <v>0</v>
      </c>
      <c r="H698" s="80">
        <v>0</v>
      </c>
      <c r="I698" s="80"/>
      <c r="J698" s="80">
        <v>0</v>
      </c>
      <c r="K698" s="80"/>
      <c r="L698" s="80"/>
      <c r="M698" s="80"/>
      <c r="N698" s="80"/>
      <c r="O698" s="79">
        <v>0</v>
      </c>
      <c r="P698" s="80">
        <v>0</v>
      </c>
      <c r="Q698" s="80"/>
      <c r="R698" s="80">
        <v>0</v>
      </c>
      <c r="S698" s="80"/>
      <c r="T698" s="80"/>
      <c r="U698" s="80"/>
      <c r="V698" s="80"/>
      <c r="W698" s="79">
        <v>3</v>
      </c>
      <c r="X698" s="80">
        <v>97672.960000000006</v>
      </c>
      <c r="Y698" s="80"/>
      <c r="Z698" s="80">
        <v>46322.05</v>
      </c>
      <c r="AA698" s="80"/>
      <c r="AB698" s="80"/>
      <c r="AC698" s="80"/>
      <c r="AD698" s="80"/>
      <c r="AE698" s="79">
        <v>1</v>
      </c>
      <c r="AF698" s="80">
        <v>13993.58</v>
      </c>
      <c r="AG698" s="80"/>
      <c r="AH698" s="80">
        <v>8400</v>
      </c>
      <c r="AI698" s="80"/>
      <c r="AJ698" s="80"/>
      <c r="AK698" s="80"/>
      <c r="AL698" s="80"/>
      <c r="AN698" s="198"/>
      <c r="AO698" s="351"/>
      <c r="AP698" s="214"/>
      <c r="AQ698" s="198"/>
      <c r="AR698" s="351"/>
      <c r="AS698" s="214"/>
      <c r="AT698" s="198"/>
      <c r="AU698" s="214"/>
      <c r="AV698" s="214"/>
      <c r="AW698" s="198"/>
      <c r="AX698" s="214"/>
      <c r="AY698" s="214"/>
    </row>
    <row r="699" spans="1:51" x14ac:dyDescent="0.25">
      <c r="A699" s="270">
        <v>70016</v>
      </c>
      <c r="B699" s="76" t="s">
        <v>266</v>
      </c>
      <c r="C699" s="76"/>
      <c r="D699" s="76"/>
      <c r="E699" s="77" t="s">
        <v>432</v>
      </c>
      <c r="F699" s="83" t="s">
        <v>59</v>
      </c>
      <c r="G699" s="79">
        <v>2</v>
      </c>
      <c r="H699" s="80">
        <v>61797.22</v>
      </c>
      <c r="I699" s="80"/>
      <c r="J699" s="80">
        <v>29327.55</v>
      </c>
      <c r="K699" s="80"/>
      <c r="L699" s="80"/>
      <c r="M699" s="80"/>
      <c r="N699" s="80"/>
      <c r="O699" s="79">
        <v>0</v>
      </c>
      <c r="P699" s="80">
        <v>0</v>
      </c>
      <c r="Q699" s="80"/>
      <c r="R699" s="80">
        <v>0</v>
      </c>
      <c r="S699" s="80"/>
      <c r="T699" s="80"/>
      <c r="U699" s="80"/>
      <c r="V699" s="80"/>
      <c r="W699" s="79">
        <v>0</v>
      </c>
      <c r="X699" s="80">
        <v>0</v>
      </c>
      <c r="Y699" s="80"/>
      <c r="Z699" s="80">
        <v>0</v>
      </c>
      <c r="AA699" s="80"/>
      <c r="AB699" s="80"/>
      <c r="AC699" s="80"/>
      <c r="AD699" s="80"/>
      <c r="AE699" s="79">
        <v>0</v>
      </c>
      <c r="AF699" s="80">
        <v>0</v>
      </c>
      <c r="AG699" s="80"/>
      <c r="AH699" s="80">
        <v>0</v>
      </c>
      <c r="AI699" s="80"/>
      <c r="AJ699" s="80"/>
      <c r="AK699" s="80"/>
      <c r="AL699" s="80"/>
      <c r="AN699" s="198"/>
      <c r="AO699" s="351"/>
      <c r="AP699" s="214"/>
      <c r="AQ699" s="198"/>
      <c r="AR699" s="351"/>
      <c r="AS699" s="214"/>
      <c r="AT699" s="198"/>
      <c r="AU699" s="214"/>
      <c r="AV699" s="214"/>
      <c r="AW699" s="198"/>
      <c r="AX699" s="214"/>
      <c r="AY699" s="214"/>
    </row>
    <row r="700" spans="1:51" x14ac:dyDescent="0.25">
      <c r="A700" s="270">
        <v>76570</v>
      </c>
      <c r="B700" s="76" t="s">
        <v>267</v>
      </c>
      <c r="C700" s="76"/>
      <c r="D700" s="76"/>
      <c r="E700" s="77" t="s">
        <v>432</v>
      </c>
      <c r="F700" s="83" t="s">
        <v>59</v>
      </c>
      <c r="G700" s="79">
        <v>11</v>
      </c>
      <c r="H700" s="80">
        <v>232338.62</v>
      </c>
      <c r="I700" s="80"/>
      <c r="J700" s="80">
        <v>136777.76</v>
      </c>
      <c r="K700" s="80"/>
      <c r="L700" s="80"/>
      <c r="M700" s="80"/>
      <c r="N700" s="80"/>
      <c r="O700" s="79">
        <v>0</v>
      </c>
      <c r="P700" s="80">
        <v>0</v>
      </c>
      <c r="Q700" s="80"/>
      <c r="R700" s="80">
        <v>0</v>
      </c>
      <c r="S700" s="80"/>
      <c r="T700" s="80"/>
      <c r="U700" s="80"/>
      <c r="V700" s="80"/>
      <c r="W700" s="79">
        <v>1</v>
      </c>
      <c r="X700" s="80">
        <v>13601.38</v>
      </c>
      <c r="Y700" s="80"/>
      <c r="Z700" s="80">
        <v>22544.5</v>
      </c>
      <c r="AA700" s="80"/>
      <c r="AB700" s="80"/>
      <c r="AC700" s="80"/>
      <c r="AD700" s="80"/>
      <c r="AE700" s="79">
        <v>2</v>
      </c>
      <c r="AF700" s="80">
        <v>24763.59</v>
      </c>
      <c r="AG700" s="80"/>
      <c r="AH700" s="80">
        <v>9868.14</v>
      </c>
      <c r="AI700" s="80"/>
      <c r="AJ700" s="80"/>
      <c r="AK700" s="80"/>
      <c r="AL700" s="80"/>
      <c r="AN700" s="198"/>
      <c r="AO700" s="351"/>
      <c r="AP700" s="214"/>
      <c r="AQ700" s="198"/>
      <c r="AR700" s="351"/>
      <c r="AS700" s="214"/>
      <c r="AT700" s="198"/>
      <c r="AU700" s="214"/>
      <c r="AV700" s="214"/>
      <c r="AW700" s="198"/>
      <c r="AX700" s="214"/>
      <c r="AY700" s="214"/>
    </row>
    <row r="701" spans="1:51" x14ac:dyDescent="0.25">
      <c r="A701" s="270">
        <v>70450</v>
      </c>
      <c r="B701" s="76" t="s">
        <v>268</v>
      </c>
      <c r="C701" s="76"/>
      <c r="D701" s="76"/>
      <c r="E701" s="77" t="s">
        <v>432</v>
      </c>
      <c r="F701" s="83" t="s">
        <v>59</v>
      </c>
      <c r="G701" s="79">
        <v>1</v>
      </c>
      <c r="H701" s="80">
        <v>23132.76</v>
      </c>
      <c r="I701" s="80"/>
      <c r="J701" s="80">
        <v>13844.25</v>
      </c>
      <c r="K701" s="80"/>
      <c r="L701" s="80"/>
      <c r="M701" s="80"/>
      <c r="N701" s="80"/>
      <c r="O701" s="79">
        <v>6</v>
      </c>
      <c r="P701" s="80">
        <v>112869.38</v>
      </c>
      <c r="Q701" s="80"/>
      <c r="R701" s="80">
        <v>64142.91</v>
      </c>
      <c r="S701" s="80"/>
      <c r="T701" s="80"/>
      <c r="U701" s="80"/>
      <c r="V701" s="80"/>
      <c r="W701" s="79">
        <v>8</v>
      </c>
      <c r="X701" s="80">
        <v>150415.41</v>
      </c>
      <c r="Y701" s="80"/>
      <c r="Z701" s="80">
        <v>113465.58</v>
      </c>
      <c r="AA701" s="80"/>
      <c r="AB701" s="80"/>
      <c r="AC701" s="80"/>
      <c r="AD701" s="80"/>
      <c r="AE701" s="79">
        <v>7</v>
      </c>
      <c r="AF701" s="80">
        <v>115645.22</v>
      </c>
      <c r="AG701" s="80"/>
      <c r="AH701" s="80">
        <v>85976.1</v>
      </c>
      <c r="AI701" s="80"/>
      <c r="AJ701" s="80"/>
      <c r="AK701" s="80"/>
      <c r="AL701" s="80"/>
      <c r="AN701" s="198"/>
      <c r="AO701" s="351"/>
      <c r="AP701" s="214"/>
      <c r="AQ701" s="198"/>
      <c r="AR701" s="351"/>
      <c r="AS701" s="214"/>
      <c r="AT701" s="198"/>
      <c r="AU701" s="214"/>
      <c r="AV701" s="214"/>
      <c r="AW701" s="198"/>
      <c r="AX701" s="214"/>
      <c r="AY701" s="214"/>
    </row>
    <row r="702" spans="1:51" x14ac:dyDescent="0.25">
      <c r="A702" s="270">
        <v>76625</v>
      </c>
      <c r="B702" s="76" t="s">
        <v>269</v>
      </c>
      <c r="C702" s="76"/>
      <c r="D702" s="76"/>
      <c r="E702" s="77" t="s">
        <v>432</v>
      </c>
      <c r="F702" s="83" t="s">
        <v>59</v>
      </c>
      <c r="G702" s="79">
        <v>86</v>
      </c>
      <c r="H702" s="80">
        <v>2517374.77</v>
      </c>
      <c r="I702" s="80"/>
      <c r="J702" s="80">
        <v>1783520.03</v>
      </c>
      <c r="K702" s="80"/>
      <c r="L702" s="80"/>
      <c r="M702" s="80"/>
      <c r="N702" s="80"/>
      <c r="O702" s="79">
        <v>79</v>
      </c>
      <c r="P702" s="80">
        <v>2481151.6</v>
      </c>
      <c r="Q702" s="80"/>
      <c r="R702" s="80">
        <v>1404187.13</v>
      </c>
      <c r="S702" s="80"/>
      <c r="T702" s="80"/>
      <c r="U702" s="80"/>
      <c r="V702" s="80"/>
      <c r="W702" s="79">
        <v>61</v>
      </c>
      <c r="X702" s="80">
        <v>1313072.1599999999</v>
      </c>
      <c r="Y702" s="80"/>
      <c r="Z702" s="80">
        <v>1108363.1000000001</v>
      </c>
      <c r="AA702" s="80"/>
      <c r="AB702" s="80"/>
      <c r="AC702" s="80"/>
      <c r="AD702" s="80"/>
      <c r="AE702" s="79">
        <v>61</v>
      </c>
      <c r="AF702" s="80">
        <v>0</v>
      </c>
      <c r="AG702" s="80"/>
      <c r="AH702" s="80">
        <v>739098.1</v>
      </c>
      <c r="AI702" s="80"/>
      <c r="AJ702" s="80"/>
      <c r="AK702" s="80"/>
      <c r="AL702" s="80"/>
      <c r="AN702" s="198"/>
      <c r="AO702" s="351"/>
      <c r="AP702" s="214"/>
      <c r="AQ702" s="198"/>
      <c r="AR702" s="351"/>
      <c r="AS702" s="214"/>
      <c r="AT702" s="198"/>
      <c r="AU702" s="214"/>
      <c r="AV702" s="214"/>
      <c r="AW702" s="198"/>
      <c r="AX702" s="214"/>
      <c r="AY702" s="214"/>
    </row>
    <row r="703" spans="1:51" x14ac:dyDescent="0.25">
      <c r="A703" s="270">
        <v>76625</v>
      </c>
      <c r="B703" s="76" t="s">
        <v>269</v>
      </c>
      <c r="C703" s="76"/>
      <c r="D703" s="76"/>
      <c r="E703" s="77" t="s">
        <v>433</v>
      </c>
      <c r="F703" s="83" t="s">
        <v>59</v>
      </c>
      <c r="G703" s="79"/>
      <c r="H703" s="80"/>
      <c r="I703" s="80"/>
      <c r="J703" s="80"/>
      <c r="K703" s="80"/>
      <c r="L703" s="80"/>
      <c r="M703" s="80"/>
      <c r="N703" s="80"/>
      <c r="O703" s="79"/>
      <c r="P703" s="80"/>
      <c r="Q703" s="80"/>
      <c r="R703" s="80"/>
      <c r="S703" s="80"/>
      <c r="T703" s="80"/>
      <c r="U703" s="80"/>
      <c r="V703" s="80"/>
      <c r="W703" s="79"/>
      <c r="X703" s="80"/>
      <c r="Y703" s="80"/>
      <c r="Z703" s="80"/>
      <c r="AA703" s="80"/>
      <c r="AB703" s="80"/>
      <c r="AC703" s="80"/>
      <c r="AD703" s="80"/>
      <c r="AE703" s="79">
        <v>3</v>
      </c>
      <c r="AF703" s="80"/>
      <c r="AG703" s="80"/>
      <c r="AH703" s="80">
        <v>335.46</v>
      </c>
      <c r="AI703" s="80"/>
      <c r="AJ703" s="80"/>
      <c r="AK703" s="80"/>
      <c r="AL703" s="80"/>
    </row>
    <row r="704" spans="1:51" x14ac:dyDescent="0.25">
      <c r="A704" s="270">
        <v>70046</v>
      </c>
      <c r="B704" s="76" t="s">
        <v>270</v>
      </c>
      <c r="C704" s="76"/>
      <c r="D704" s="76"/>
      <c r="E704" s="77" t="s">
        <v>432</v>
      </c>
      <c r="F704" s="83" t="s">
        <v>59</v>
      </c>
      <c r="G704" s="79">
        <v>17</v>
      </c>
      <c r="H704" s="80">
        <v>279216.40000000002</v>
      </c>
      <c r="I704" s="80"/>
      <c r="J704" s="80">
        <v>125078.02</v>
      </c>
      <c r="K704" s="80"/>
      <c r="L704" s="80"/>
      <c r="M704" s="80"/>
      <c r="N704" s="80"/>
      <c r="O704" s="79">
        <v>16</v>
      </c>
      <c r="P704" s="80">
        <v>307623.98</v>
      </c>
      <c r="Q704" s="80"/>
      <c r="R704" s="80">
        <v>181080.8</v>
      </c>
      <c r="S704" s="80"/>
      <c r="T704" s="80"/>
      <c r="U704" s="80"/>
      <c r="V704" s="80"/>
      <c r="W704" s="79">
        <v>4</v>
      </c>
      <c r="X704" s="80">
        <v>141121.71</v>
      </c>
      <c r="Y704" s="80"/>
      <c r="Z704" s="80">
        <v>49818.58</v>
      </c>
      <c r="AA704" s="80"/>
      <c r="AB704" s="80"/>
      <c r="AC704" s="80"/>
      <c r="AD704" s="80"/>
      <c r="AE704" s="79">
        <v>0</v>
      </c>
      <c r="AF704" s="80">
        <v>0</v>
      </c>
      <c r="AG704" s="80"/>
      <c r="AH704" s="80">
        <v>0</v>
      </c>
      <c r="AI704" s="80"/>
      <c r="AJ704" s="80"/>
      <c r="AK704" s="80"/>
      <c r="AL704" s="80"/>
      <c r="AN704" s="198"/>
      <c r="AO704" s="351"/>
      <c r="AP704" s="214"/>
      <c r="AQ704" s="198"/>
      <c r="AR704" s="351"/>
      <c r="AS704" s="214"/>
      <c r="AT704" s="198"/>
      <c r="AU704" s="214"/>
      <c r="AV704" s="214"/>
      <c r="AW704" s="198"/>
      <c r="AX704" s="214"/>
      <c r="AY704" s="214"/>
    </row>
    <row r="705" spans="1:65" x14ac:dyDescent="0.25">
      <c r="A705" s="270">
        <v>81606</v>
      </c>
      <c r="B705" s="76" t="s">
        <v>271</v>
      </c>
      <c r="C705" s="76"/>
      <c r="D705" s="76"/>
      <c r="E705" s="77" t="s">
        <v>432</v>
      </c>
      <c r="F705" s="83" t="s">
        <v>59</v>
      </c>
      <c r="G705" s="79">
        <v>2</v>
      </c>
      <c r="H705" s="80">
        <v>163631.92000000001</v>
      </c>
      <c r="I705" s="80"/>
      <c r="J705" s="80">
        <v>49646.8</v>
      </c>
      <c r="K705" s="80"/>
      <c r="L705" s="80"/>
      <c r="M705" s="80"/>
      <c r="N705" s="80"/>
      <c r="O705" s="79">
        <v>3</v>
      </c>
      <c r="P705" s="80">
        <v>106000.08</v>
      </c>
      <c r="Q705" s="80"/>
      <c r="R705" s="80">
        <v>41665.480000000003</v>
      </c>
      <c r="S705" s="80"/>
      <c r="T705" s="80"/>
      <c r="U705" s="80"/>
      <c r="V705" s="80"/>
      <c r="W705" s="79">
        <v>4</v>
      </c>
      <c r="X705" s="80">
        <v>156806.07</v>
      </c>
      <c r="Y705" s="80"/>
      <c r="Z705" s="80">
        <v>42761.94</v>
      </c>
      <c r="AA705" s="80"/>
      <c r="AB705" s="80"/>
      <c r="AC705" s="80"/>
      <c r="AD705" s="80"/>
      <c r="AE705" s="79">
        <v>4</v>
      </c>
      <c r="AF705" s="80">
        <v>272782.93</v>
      </c>
      <c r="AG705" s="80"/>
      <c r="AH705" s="80">
        <v>71818.13</v>
      </c>
      <c r="AI705" s="80"/>
      <c r="AJ705" s="80"/>
      <c r="AK705" s="80"/>
      <c r="AL705" s="80"/>
      <c r="AN705" s="198"/>
      <c r="AO705" s="351"/>
      <c r="AP705" s="214"/>
      <c r="AQ705" s="198"/>
      <c r="AR705" s="351"/>
      <c r="AS705" s="214"/>
      <c r="AT705" s="198"/>
      <c r="AU705" s="214"/>
      <c r="AV705" s="214"/>
      <c r="AW705" s="198"/>
      <c r="AX705" s="214"/>
      <c r="AY705" s="214"/>
    </row>
    <row r="706" spans="1:65" x14ac:dyDescent="0.25">
      <c r="A706" s="270">
        <v>70550</v>
      </c>
      <c r="B706" s="76" t="s">
        <v>190</v>
      </c>
      <c r="C706" s="76"/>
      <c r="D706" s="76"/>
      <c r="E706" s="77" t="s">
        <v>432</v>
      </c>
      <c r="F706" s="83" t="s">
        <v>51</v>
      </c>
      <c r="G706" s="79">
        <v>331</v>
      </c>
      <c r="H706" s="80">
        <v>2110695.11</v>
      </c>
      <c r="I706" s="80"/>
      <c r="J706" s="80">
        <v>2179086.2799999998</v>
      </c>
      <c r="K706" s="80"/>
      <c r="L706" s="80"/>
      <c r="M706" s="80"/>
      <c r="N706" s="80"/>
      <c r="O706" s="79">
        <v>291</v>
      </c>
      <c r="P706" s="80">
        <v>2122717.12</v>
      </c>
      <c r="Q706" s="80"/>
      <c r="R706" s="80">
        <v>1328226.94</v>
      </c>
      <c r="S706" s="80"/>
      <c r="T706" s="80"/>
      <c r="U706" s="80"/>
      <c r="V706" s="80"/>
      <c r="W706" s="79">
        <v>77</v>
      </c>
      <c r="X706" s="80">
        <v>664868.56000000006</v>
      </c>
      <c r="Y706" s="80"/>
      <c r="Z706" s="80">
        <v>132585.46</v>
      </c>
      <c r="AA706" s="80"/>
      <c r="AB706" s="80"/>
      <c r="AC706" s="80"/>
      <c r="AD706" s="80"/>
      <c r="AE706" s="79">
        <v>93</v>
      </c>
      <c r="AF706" s="80">
        <v>481592.81</v>
      </c>
      <c r="AG706" s="80"/>
      <c r="AH706" s="80">
        <v>277396.47999999998</v>
      </c>
      <c r="AI706" s="80"/>
      <c r="AJ706" s="80"/>
      <c r="AK706" s="80"/>
      <c r="AL706" s="80"/>
      <c r="AN706" s="198"/>
      <c r="AO706" s="351"/>
      <c r="AP706" s="214"/>
      <c r="AQ706" s="198"/>
      <c r="AR706" s="351"/>
      <c r="AS706" s="214"/>
      <c r="AT706" s="198"/>
      <c r="AU706" s="214"/>
      <c r="AV706" s="214"/>
      <c r="AW706" s="198"/>
      <c r="AX706" s="214"/>
      <c r="AY706" s="214"/>
    </row>
    <row r="707" spans="1:65" x14ac:dyDescent="0.25">
      <c r="A707" s="270">
        <v>70550</v>
      </c>
      <c r="B707" s="76" t="s">
        <v>190</v>
      </c>
      <c r="C707" s="76"/>
      <c r="D707" s="76"/>
      <c r="E707" s="77" t="s">
        <v>433</v>
      </c>
      <c r="F707" s="83" t="s">
        <v>51</v>
      </c>
      <c r="G707" s="79">
        <v>258</v>
      </c>
      <c r="H707" s="80">
        <v>47312.51</v>
      </c>
      <c r="I707" s="80"/>
      <c r="J707" s="80">
        <v>31830.36</v>
      </c>
      <c r="K707" s="80"/>
      <c r="L707" s="80"/>
      <c r="M707" s="80"/>
      <c r="N707" s="80"/>
      <c r="O707" s="79">
        <v>273</v>
      </c>
      <c r="P707" s="80">
        <v>39399.919999999998</v>
      </c>
      <c r="Q707" s="80"/>
      <c r="R707" s="80">
        <v>30713.34</v>
      </c>
      <c r="S707" s="80"/>
      <c r="T707" s="80"/>
      <c r="U707" s="80"/>
      <c r="V707" s="80"/>
      <c r="W707" s="79">
        <v>880</v>
      </c>
      <c r="X707" s="80">
        <v>55258.06</v>
      </c>
      <c r="Y707" s="80"/>
      <c r="Z707" s="80">
        <v>41939.910000000003</v>
      </c>
      <c r="AA707" s="80"/>
      <c r="AB707" s="80"/>
      <c r="AC707" s="80"/>
      <c r="AD707" s="80"/>
      <c r="AE707" s="79">
        <v>8137</v>
      </c>
      <c r="AF707" s="80">
        <v>591244.91</v>
      </c>
      <c r="AG707" s="80"/>
      <c r="AH707" s="80">
        <v>339892.91</v>
      </c>
      <c r="AI707" s="80"/>
      <c r="AJ707" s="80"/>
      <c r="AK707" s="80"/>
      <c r="AL707" s="80"/>
    </row>
    <row r="708" spans="1:65" x14ac:dyDescent="0.25">
      <c r="A708" s="270">
        <v>70501</v>
      </c>
      <c r="B708" s="76" t="s">
        <v>191</v>
      </c>
      <c r="C708" s="76"/>
      <c r="D708" s="76"/>
      <c r="E708" s="77" t="s">
        <v>432</v>
      </c>
      <c r="F708" s="83" t="s">
        <v>51</v>
      </c>
      <c r="G708" s="79">
        <v>395</v>
      </c>
      <c r="H708" s="80">
        <v>2345466.0299999998</v>
      </c>
      <c r="I708" s="80"/>
      <c r="J708" s="80">
        <v>1908706.94</v>
      </c>
      <c r="K708" s="80"/>
      <c r="L708" s="80"/>
      <c r="M708" s="80"/>
      <c r="N708" s="80"/>
      <c r="O708" s="79">
        <v>389</v>
      </c>
      <c r="P708" s="80">
        <v>2347646.58</v>
      </c>
      <c r="Q708" s="80"/>
      <c r="R708" s="80">
        <v>1769096.08</v>
      </c>
      <c r="S708" s="80"/>
      <c r="T708" s="80"/>
      <c r="U708" s="80"/>
      <c r="V708" s="80"/>
      <c r="W708" s="79">
        <v>421</v>
      </c>
      <c r="X708" s="80">
        <v>2707078.23</v>
      </c>
      <c r="Y708" s="80"/>
      <c r="Z708" s="80">
        <v>888661.17</v>
      </c>
      <c r="AA708" s="80"/>
      <c r="AB708" s="80"/>
      <c r="AC708" s="80"/>
      <c r="AD708" s="80"/>
      <c r="AE708" s="79">
        <v>294</v>
      </c>
      <c r="AF708" s="80">
        <v>2131133.14</v>
      </c>
      <c r="AG708" s="80"/>
      <c r="AH708" s="80">
        <v>1174745.9099999999</v>
      </c>
      <c r="AI708" s="80"/>
      <c r="AJ708" s="80"/>
      <c r="AK708" s="80"/>
      <c r="AL708" s="80"/>
      <c r="AN708" s="198"/>
      <c r="AO708" s="351"/>
      <c r="AP708" s="214"/>
      <c r="AQ708" s="198"/>
      <c r="AR708" s="351"/>
      <c r="AS708" s="214"/>
      <c r="AT708" s="198"/>
      <c r="AU708" s="214"/>
      <c r="AV708" s="214"/>
      <c r="AW708" s="198"/>
      <c r="AX708" s="214"/>
      <c r="AY708" s="214"/>
    </row>
    <row r="709" spans="1:65" x14ac:dyDescent="0.25">
      <c r="A709" s="270">
        <v>70501</v>
      </c>
      <c r="B709" s="76" t="s">
        <v>191</v>
      </c>
      <c r="C709" s="76"/>
      <c r="D709" s="76"/>
      <c r="E709" s="77" t="s">
        <v>433</v>
      </c>
      <c r="F709" s="83" t="s">
        <v>51</v>
      </c>
      <c r="G709" s="79">
        <v>1500</v>
      </c>
      <c r="H709" s="80">
        <v>628162.57999999996</v>
      </c>
      <c r="I709" s="80"/>
      <c r="J709" s="80">
        <v>261049.77</v>
      </c>
      <c r="K709" s="80"/>
      <c r="L709" s="80"/>
      <c r="M709" s="80"/>
      <c r="N709" s="80"/>
      <c r="O709" s="79">
        <v>1751</v>
      </c>
      <c r="P709" s="80">
        <v>880774.51</v>
      </c>
      <c r="Q709" s="80"/>
      <c r="R709" s="80">
        <v>321853.33</v>
      </c>
      <c r="S709" s="80"/>
      <c r="T709" s="80"/>
      <c r="U709" s="80"/>
      <c r="V709" s="80"/>
      <c r="W709" s="79">
        <v>4455</v>
      </c>
      <c r="X709" s="80">
        <v>861779.76</v>
      </c>
      <c r="Y709" s="80"/>
      <c r="Z709" s="80">
        <v>479557.31</v>
      </c>
      <c r="AA709" s="80"/>
      <c r="AB709" s="80"/>
      <c r="AC709" s="80"/>
      <c r="AD709" s="80"/>
      <c r="AE709" s="79">
        <v>3311</v>
      </c>
      <c r="AF709" s="80">
        <v>310789.2</v>
      </c>
      <c r="AG709" s="80"/>
      <c r="AH709" s="80">
        <v>135882.1</v>
      </c>
      <c r="AI709" s="80"/>
      <c r="AJ709" s="80"/>
      <c r="AK709" s="80"/>
      <c r="AL709" s="80"/>
    </row>
    <row r="710" spans="1:65" x14ac:dyDescent="0.25">
      <c r="A710" s="417">
        <v>70501</v>
      </c>
      <c r="B710" s="396" t="s">
        <v>191</v>
      </c>
      <c r="C710" s="396"/>
      <c r="D710" s="396"/>
      <c r="E710" s="390" t="s">
        <v>448</v>
      </c>
      <c r="F710" s="390" t="s">
        <v>51</v>
      </c>
      <c r="G710" s="405"/>
      <c r="H710" s="410"/>
      <c r="I710" s="410"/>
      <c r="J710" s="413"/>
      <c r="K710" s="413"/>
      <c r="L710" s="413"/>
      <c r="M710" s="413"/>
      <c r="N710" s="413"/>
      <c r="O710" s="405"/>
      <c r="P710" s="410"/>
      <c r="Q710" s="410"/>
      <c r="R710" s="413"/>
      <c r="S710" s="413"/>
      <c r="T710" s="413"/>
      <c r="U710" s="413"/>
      <c r="V710" s="413"/>
      <c r="W710" s="415">
        <v>107</v>
      </c>
      <c r="X710" s="413">
        <v>767762.85</v>
      </c>
      <c r="Y710" s="410"/>
      <c r="Z710" s="413">
        <v>27702.560000000001</v>
      </c>
      <c r="AA710" s="413"/>
      <c r="AB710" s="413"/>
      <c r="AC710" s="413"/>
      <c r="AD710" s="413"/>
      <c r="AE710" s="415">
        <v>106</v>
      </c>
      <c r="AF710" s="413">
        <v>561857.51</v>
      </c>
      <c r="AG710" s="410"/>
      <c r="AH710" s="413">
        <v>8899.52</v>
      </c>
      <c r="AI710" s="413"/>
      <c r="AJ710" s="413"/>
      <c r="AK710" s="413"/>
      <c r="AL710" s="413"/>
      <c r="AM710" s="219"/>
      <c r="AN710" s="219"/>
      <c r="AO710" s="352"/>
      <c r="AP710" s="219"/>
      <c r="AQ710" s="219"/>
      <c r="AR710" s="352"/>
      <c r="AS710" s="219"/>
      <c r="AT710" s="219"/>
      <c r="AU710" s="219"/>
      <c r="AV710" s="219"/>
      <c r="AW710" s="219"/>
      <c r="AX710" s="219"/>
      <c r="AY710" s="219"/>
      <c r="AZ710" s="219"/>
      <c r="BA710" s="219"/>
      <c r="BB710" s="219"/>
      <c r="BC710" s="219"/>
      <c r="BD710" s="219"/>
      <c r="BE710" s="219"/>
      <c r="BF710" s="219"/>
      <c r="BG710" s="219"/>
      <c r="BH710" s="219"/>
      <c r="BI710" s="219"/>
      <c r="BJ710" s="219"/>
      <c r="BK710" s="219"/>
      <c r="BL710" s="219"/>
      <c r="BM710" s="219"/>
    </row>
    <row r="711" spans="1:65" x14ac:dyDescent="0.25">
      <c r="A711" s="270">
        <v>70085</v>
      </c>
      <c r="B711" s="76" t="s">
        <v>192</v>
      </c>
      <c r="C711" s="76"/>
      <c r="D711" s="76"/>
      <c r="E711" s="77" t="s">
        <v>432</v>
      </c>
      <c r="F711" s="83" t="s">
        <v>51</v>
      </c>
      <c r="G711" s="79">
        <v>891</v>
      </c>
      <c r="H711" s="80">
        <v>3416100.19</v>
      </c>
      <c r="I711" s="80"/>
      <c r="J711" s="80">
        <v>3296476.27</v>
      </c>
      <c r="K711" s="80"/>
      <c r="L711" s="80"/>
      <c r="M711" s="80"/>
      <c r="N711" s="80"/>
      <c r="O711" s="79">
        <v>925</v>
      </c>
      <c r="P711" s="80">
        <v>3536072.32</v>
      </c>
      <c r="Q711" s="80"/>
      <c r="R711" s="80">
        <v>3583369.01</v>
      </c>
      <c r="S711" s="80"/>
      <c r="T711" s="80"/>
      <c r="U711" s="80"/>
      <c r="V711" s="80"/>
      <c r="W711" s="79">
        <v>1019</v>
      </c>
      <c r="X711" s="80">
        <v>4130888.81</v>
      </c>
      <c r="Y711" s="80"/>
      <c r="Z711" s="80">
        <v>4059234.66</v>
      </c>
      <c r="AA711" s="80"/>
      <c r="AB711" s="80"/>
      <c r="AC711" s="80"/>
      <c r="AD711" s="80"/>
      <c r="AE711" s="79">
        <v>1024</v>
      </c>
      <c r="AF711" s="80">
        <v>4257250.05</v>
      </c>
      <c r="AG711" s="80"/>
      <c r="AH711" s="80">
        <v>4440590.54</v>
      </c>
      <c r="AI711" s="80"/>
      <c r="AJ711" s="80"/>
      <c r="AK711" s="80"/>
      <c r="AL711" s="80"/>
      <c r="AN711" s="198"/>
      <c r="AO711" s="351"/>
      <c r="AP711" s="214"/>
      <c r="AQ711" s="198"/>
      <c r="AR711" s="351"/>
      <c r="AS711" s="214"/>
      <c r="AT711" s="198"/>
      <c r="AU711" s="214"/>
      <c r="AV711" s="214"/>
      <c r="AW711" s="198"/>
      <c r="AX711" s="214"/>
      <c r="AY711" s="214"/>
    </row>
    <row r="712" spans="1:65" x14ac:dyDescent="0.25">
      <c r="A712" s="270">
        <v>70085</v>
      </c>
      <c r="B712" s="76" t="s">
        <v>192</v>
      </c>
      <c r="C712" s="76"/>
      <c r="D712" s="76"/>
      <c r="E712" s="77" t="s">
        <v>433</v>
      </c>
      <c r="F712" s="83" t="s">
        <v>51</v>
      </c>
      <c r="G712" s="79">
        <v>529</v>
      </c>
      <c r="H712" s="80">
        <v>75117.66</v>
      </c>
      <c r="I712" s="80"/>
      <c r="J712" s="80">
        <v>94671.88</v>
      </c>
      <c r="K712" s="80"/>
      <c r="L712" s="80"/>
      <c r="M712" s="80"/>
      <c r="N712" s="80"/>
      <c r="O712" s="79">
        <v>415</v>
      </c>
      <c r="P712" s="80">
        <v>78295.070000000007</v>
      </c>
      <c r="Q712" s="80"/>
      <c r="R712" s="80">
        <v>98321.5</v>
      </c>
      <c r="S712" s="80"/>
      <c r="T712" s="80"/>
      <c r="U712" s="80"/>
      <c r="V712" s="80"/>
      <c r="W712" s="79">
        <v>1718</v>
      </c>
      <c r="X712" s="80">
        <v>131432.65</v>
      </c>
      <c r="Y712" s="80"/>
      <c r="Z712" s="80">
        <v>139137.49</v>
      </c>
      <c r="AA712" s="80"/>
      <c r="AB712" s="80"/>
      <c r="AC712" s="80"/>
      <c r="AD712" s="80"/>
      <c r="AE712" s="79">
        <v>215</v>
      </c>
      <c r="AF712" s="80">
        <v>11339.81</v>
      </c>
      <c r="AG712" s="80"/>
      <c r="AH712" s="80">
        <v>10714.99</v>
      </c>
      <c r="AI712" s="80"/>
      <c r="AJ712" s="80"/>
      <c r="AK712" s="80"/>
      <c r="AL712" s="80"/>
    </row>
    <row r="713" spans="1:65" x14ac:dyDescent="0.25">
      <c r="A713" s="270">
        <v>70579</v>
      </c>
      <c r="B713" s="76" t="s">
        <v>193</v>
      </c>
      <c r="C713" s="76"/>
      <c r="D713" s="76"/>
      <c r="E713" s="77" t="s">
        <v>432</v>
      </c>
      <c r="F713" s="83" t="s">
        <v>51</v>
      </c>
      <c r="G713" s="79">
        <v>8</v>
      </c>
      <c r="H713" s="80">
        <v>36900.31</v>
      </c>
      <c r="I713" s="80"/>
      <c r="J713" s="80">
        <v>20055.599999999999</v>
      </c>
      <c r="K713" s="80"/>
      <c r="L713" s="80"/>
      <c r="M713" s="80"/>
      <c r="N713" s="80"/>
      <c r="O713" s="79">
        <v>3</v>
      </c>
      <c r="P713" s="80">
        <v>21689.64</v>
      </c>
      <c r="Q713" s="80"/>
      <c r="R713" s="80">
        <v>0</v>
      </c>
      <c r="S713" s="80"/>
      <c r="T713" s="80"/>
      <c r="U713" s="80"/>
      <c r="V713" s="80"/>
      <c r="W713" s="79">
        <v>0</v>
      </c>
      <c r="X713" s="80">
        <v>0</v>
      </c>
      <c r="Y713" s="80"/>
      <c r="Z713" s="80">
        <v>0</v>
      </c>
      <c r="AA713" s="80"/>
      <c r="AB713" s="80"/>
      <c r="AC713" s="80"/>
      <c r="AD713" s="80"/>
      <c r="AE713" s="79">
        <v>3</v>
      </c>
      <c r="AF713" s="80">
        <v>22468.22</v>
      </c>
      <c r="AG713" s="80"/>
      <c r="AH713" s="80">
        <v>4061.75</v>
      </c>
      <c r="AI713" s="80"/>
      <c r="AJ713" s="80"/>
      <c r="AK713" s="80"/>
      <c r="AL713" s="80"/>
      <c r="AN713" s="198"/>
      <c r="AO713" s="351"/>
      <c r="AP713" s="214"/>
      <c r="AQ713" s="198"/>
      <c r="AR713" s="351"/>
      <c r="AS713" s="214"/>
      <c r="AT713" s="198"/>
      <c r="AU713" s="214"/>
      <c r="AV713" s="214"/>
      <c r="AW713" s="198"/>
      <c r="AX713" s="214"/>
      <c r="AY713" s="214"/>
    </row>
    <row r="714" spans="1:65" x14ac:dyDescent="0.25">
      <c r="A714" s="270">
        <v>70505</v>
      </c>
      <c r="B714" s="76" t="s">
        <v>194</v>
      </c>
      <c r="C714" s="76"/>
      <c r="D714" s="76"/>
      <c r="E714" s="77" t="s">
        <v>432</v>
      </c>
      <c r="F714" s="83" t="s">
        <v>51</v>
      </c>
      <c r="G714" s="79">
        <v>68</v>
      </c>
      <c r="H714" s="80">
        <v>231866.68</v>
      </c>
      <c r="I714" s="80"/>
      <c r="J714" s="80">
        <v>147551.59</v>
      </c>
      <c r="K714" s="80"/>
      <c r="L714" s="80"/>
      <c r="M714" s="80"/>
      <c r="N714" s="80"/>
      <c r="O714" s="79">
        <v>16</v>
      </c>
      <c r="P714" s="80">
        <v>86527.52</v>
      </c>
      <c r="Q714" s="80"/>
      <c r="R714" s="80">
        <v>47209.2</v>
      </c>
      <c r="S714" s="80"/>
      <c r="T714" s="80"/>
      <c r="U714" s="80"/>
      <c r="V714" s="80"/>
      <c r="W714" s="79">
        <v>3</v>
      </c>
      <c r="X714" s="80">
        <v>18915.13</v>
      </c>
      <c r="Y714" s="80"/>
      <c r="Z714" s="80">
        <v>1437.41</v>
      </c>
      <c r="AA714" s="80"/>
      <c r="AB714" s="80"/>
      <c r="AC714" s="80"/>
      <c r="AD714" s="80"/>
      <c r="AE714" s="79">
        <v>195</v>
      </c>
      <c r="AF714" s="80">
        <v>791705.55</v>
      </c>
      <c r="AG714" s="80"/>
      <c r="AH714" s="80">
        <v>517325.76</v>
      </c>
      <c r="AI714" s="80"/>
      <c r="AJ714" s="80"/>
      <c r="AK714" s="80"/>
      <c r="AL714" s="80"/>
      <c r="AN714" s="198"/>
      <c r="AO714" s="351"/>
      <c r="AP714" s="214"/>
      <c r="AQ714" s="198"/>
      <c r="AR714" s="351"/>
      <c r="AS714" s="214"/>
      <c r="AT714" s="198"/>
      <c r="AU714" s="214"/>
      <c r="AV714" s="214"/>
      <c r="AW714" s="198"/>
      <c r="AX714" s="214"/>
      <c r="AY714" s="214"/>
    </row>
    <row r="715" spans="1:65" x14ac:dyDescent="0.25">
      <c r="A715" s="270">
        <v>70505</v>
      </c>
      <c r="B715" s="76" t="s">
        <v>194</v>
      </c>
      <c r="C715" s="76"/>
      <c r="D715" s="76"/>
      <c r="E715" s="77" t="s">
        <v>433</v>
      </c>
      <c r="F715" s="83" t="s">
        <v>51</v>
      </c>
      <c r="G715" s="79">
        <v>1165</v>
      </c>
      <c r="H715" s="80">
        <v>75880.41</v>
      </c>
      <c r="I715" s="80"/>
      <c r="J715" s="80">
        <v>39751.800000000003</v>
      </c>
      <c r="K715" s="80"/>
      <c r="L715" s="80"/>
      <c r="M715" s="80"/>
      <c r="N715" s="80"/>
      <c r="O715" s="79">
        <v>535</v>
      </c>
      <c r="P715" s="80">
        <v>66637.679999999993</v>
      </c>
      <c r="Q715" s="80"/>
      <c r="R715" s="80">
        <v>44084.85</v>
      </c>
      <c r="S715" s="80"/>
      <c r="T715" s="80"/>
      <c r="U715" s="80"/>
      <c r="V715" s="80"/>
      <c r="W715" s="79">
        <v>27</v>
      </c>
      <c r="X715" s="80">
        <v>1569.38</v>
      </c>
      <c r="Y715" s="80"/>
      <c r="Z715" s="80">
        <v>4041.45</v>
      </c>
      <c r="AA715" s="80"/>
      <c r="AB715" s="80"/>
      <c r="AC715" s="80"/>
      <c r="AD715" s="80"/>
      <c r="AE715" s="79">
        <v>7073</v>
      </c>
      <c r="AF715" s="80">
        <v>508852.14</v>
      </c>
      <c r="AG715" s="80"/>
      <c r="AH715" s="80">
        <v>253398.04</v>
      </c>
      <c r="AI715" s="80"/>
      <c r="AJ715" s="80"/>
      <c r="AK715" s="80"/>
      <c r="AL715" s="80"/>
    </row>
    <row r="716" spans="1:65" x14ac:dyDescent="0.25">
      <c r="A716" s="418">
        <v>70584</v>
      </c>
      <c r="B716" s="76" t="s">
        <v>120</v>
      </c>
      <c r="C716" s="76"/>
      <c r="D716" s="76"/>
      <c r="E716" s="77" t="s">
        <v>432</v>
      </c>
      <c r="F716" s="83" t="s">
        <v>51</v>
      </c>
      <c r="G716" s="79">
        <v>337</v>
      </c>
      <c r="H716" s="80">
        <v>1548648.8</v>
      </c>
      <c r="I716" s="80"/>
      <c r="J716" s="80">
        <v>1392714.76</v>
      </c>
      <c r="K716" s="80"/>
      <c r="L716" s="80"/>
      <c r="M716" s="80"/>
      <c r="N716" s="80"/>
      <c r="O716" s="79">
        <v>361</v>
      </c>
      <c r="P716" s="80">
        <v>1649446.93</v>
      </c>
      <c r="Q716" s="80"/>
      <c r="R716" s="80">
        <v>1441864.51</v>
      </c>
      <c r="S716" s="80"/>
      <c r="T716" s="80"/>
      <c r="U716" s="80"/>
      <c r="V716" s="80"/>
      <c r="W716" s="79">
        <v>369</v>
      </c>
      <c r="X716" s="80">
        <v>1508137.21</v>
      </c>
      <c r="Y716" s="80"/>
      <c r="Z716" s="80">
        <v>578495.97</v>
      </c>
      <c r="AA716" s="80"/>
      <c r="AB716" s="80"/>
      <c r="AC716" s="80"/>
      <c r="AD716" s="80"/>
      <c r="AE716" s="79">
        <v>393</v>
      </c>
      <c r="AF716" s="80">
        <v>1770629.09</v>
      </c>
      <c r="AG716" s="80"/>
      <c r="AH716" s="80">
        <v>1000031.59</v>
      </c>
      <c r="AI716" s="80"/>
      <c r="AJ716" s="80"/>
      <c r="AK716" s="80"/>
      <c r="AL716" s="80"/>
      <c r="AN716" s="198"/>
      <c r="AO716" s="351"/>
      <c r="AP716" s="214"/>
      <c r="AQ716" s="198"/>
      <c r="AR716" s="351"/>
      <c r="AS716" s="214"/>
      <c r="AT716" s="198"/>
      <c r="AU716" s="214"/>
      <c r="AV716" s="214"/>
      <c r="AW716" s="198"/>
      <c r="AX716" s="214"/>
      <c r="AY716" s="214"/>
    </row>
    <row r="717" spans="1:65" x14ac:dyDescent="0.25">
      <c r="A717" s="270">
        <v>70584</v>
      </c>
      <c r="B717" s="76" t="s">
        <v>120</v>
      </c>
      <c r="C717" s="76"/>
      <c r="D717" s="76"/>
      <c r="E717" s="77" t="s">
        <v>433</v>
      </c>
      <c r="F717" s="83" t="s">
        <v>51</v>
      </c>
      <c r="G717" s="79">
        <v>37</v>
      </c>
      <c r="H717" s="80">
        <v>17149.98</v>
      </c>
      <c r="I717" s="80"/>
      <c r="J717" s="80">
        <v>2466.7199999999998</v>
      </c>
      <c r="K717" s="80"/>
      <c r="L717" s="80"/>
      <c r="M717" s="80"/>
      <c r="N717" s="80"/>
      <c r="O717" s="79">
        <v>311</v>
      </c>
      <c r="P717" s="80">
        <v>37118.42</v>
      </c>
      <c r="Q717" s="80"/>
      <c r="R717" s="80">
        <v>18975.38</v>
      </c>
      <c r="S717" s="80"/>
      <c r="T717" s="80"/>
      <c r="U717" s="80"/>
      <c r="V717" s="80"/>
      <c r="W717" s="79">
        <v>784</v>
      </c>
      <c r="X717" s="80">
        <v>80414.48</v>
      </c>
      <c r="Y717" s="80"/>
      <c r="Z717" s="80">
        <v>19820.22</v>
      </c>
      <c r="AA717" s="80"/>
      <c r="AB717" s="80"/>
      <c r="AC717" s="80"/>
      <c r="AD717" s="80"/>
      <c r="AE717" s="79">
        <v>9690</v>
      </c>
      <c r="AF717" s="80">
        <v>490491.32</v>
      </c>
      <c r="AG717" s="80"/>
      <c r="AH717" s="80">
        <v>271055.7</v>
      </c>
      <c r="AI717" s="80"/>
      <c r="AJ717" s="80"/>
      <c r="AK717" s="80"/>
      <c r="AL717" s="80"/>
    </row>
    <row r="718" spans="1:65" x14ac:dyDescent="0.25">
      <c r="A718" s="270">
        <v>70595</v>
      </c>
      <c r="B718" s="76" t="s">
        <v>195</v>
      </c>
      <c r="C718" s="76"/>
      <c r="D718" s="76"/>
      <c r="E718" s="77" t="s">
        <v>432</v>
      </c>
      <c r="F718" s="83" t="s">
        <v>51</v>
      </c>
      <c r="G718" s="79">
        <v>67</v>
      </c>
      <c r="H718" s="80">
        <v>202545.86</v>
      </c>
      <c r="I718" s="80"/>
      <c r="J718" s="80">
        <v>130252.33</v>
      </c>
      <c r="K718" s="80"/>
      <c r="L718" s="80"/>
      <c r="M718" s="80"/>
      <c r="N718" s="80"/>
      <c r="O718" s="79">
        <v>73</v>
      </c>
      <c r="P718" s="80">
        <v>208543.94</v>
      </c>
      <c r="Q718" s="80"/>
      <c r="R718" s="80">
        <v>183691.36</v>
      </c>
      <c r="S718" s="80"/>
      <c r="T718" s="80"/>
      <c r="U718" s="80"/>
      <c r="V718" s="80"/>
      <c r="W718" s="79">
        <v>40</v>
      </c>
      <c r="X718" s="80">
        <v>107800.93</v>
      </c>
      <c r="Y718" s="80"/>
      <c r="Z718" s="80">
        <v>87764</v>
      </c>
      <c r="AA718" s="80"/>
      <c r="AB718" s="80"/>
      <c r="AC718" s="80"/>
      <c r="AD718" s="80"/>
      <c r="AE718" s="79">
        <v>18</v>
      </c>
      <c r="AF718" s="80">
        <v>90450.44</v>
      </c>
      <c r="AG718" s="80"/>
      <c r="AH718" s="80">
        <v>82233.02</v>
      </c>
      <c r="AI718" s="80"/>
      <c r="AJ718" s="80"/>
      <c r="AK718" s="80"/>
      <c r="AL718" s="80"/>
      <c r="AN718" s="198"/>
      <c r="AO718" s="351"/>
      <c r="AP718" s="214"/>
      <c r="AQ718" s="198"/>
      <c r="AR718" s="351"/>
      <c r="AS718" s="214"/>
      <c r="AT718" s="198"/>
      <c r="AU718" s="214"/>
      <c r="AV718" s="214"/>
      <c r="AW718" s="198"/>
      <c r="AX718" s="214"/>
      <c r="AY718" s="214"/>
    </row>
    <row r="719" spans="1:65" x14ac:dyDescent="0.25">
      <c r="A719" s="270">
        <v>70595</v>
      </c>
      <c r="B719" s="76" t="s">
        <v>195</v>
      </c>
      <c r="C719" s="76"/>
      <c r="D719" s="76"/>
      <c r="E719" s="77" t="s">
        <v>433</v>
      </c>
      <c r="F719" s="83" t="s">
        <v>51</v>
      </c>
      <c r="G719" s="79">
        <v>621</v>
      </c>
      <c r="H719" s="80">
        <v>116062.67</v>
      </c>
      <c r="I719" s="80"/>
      <c r="J719" s="80">
        <v>78651.22</v>
      </c>
      <c r="K719" s="80"/>
      <c r="L719" s="80"/>
      <c r="M719" s="80"/>
      <c r="N719" s="80"/>
      <c r="O719" s="79">
        <v>985</v>
      </c>
      <c r="P719" s="80">
        <v>203569.61</v>
      </c>
      <c r="Q719" s="80"/>
      <c r="R719" s="80">
        <v>140952.06</v>
      </c>
      <c r="S719" s="80"/>
      <c r="T719" s="80"/>
      <c r="U719" s="80"/>
      <c r="V719" s="80"/>
      <c r="W719" s="79">
        <v>1463</v>
      </c>
      <c r="X719" s="80">
        <v>130126.52</v>
      </c>
      <c r="Y719" s="80"/>
      <c r="Z719" s="80">
        <v>64146.68</v>
      </c>
      <c r="AA719" s="80"/>
      <c r="AB719" s="80"/>
      <c r="AC719" s="80"/>
      <c r="AD719" s="80"/>
      <c r="AE719" s="79">
        <v>644</v>
      </c>
      <c r="AF719" s="80">
        <v>35264.550000000003</v>
      </c>
      <c r="AG719" s="80"/>
      <c r="AH719" s="80">
        <v>20546.82</v>
      </c>
      <c r="AI719" s="80"/>
      <c r="AJ719" s="80"/>
      <c r="AK719" s="80"/>
      <c r="AL719" s="80"/>
    </row>
    <row r="720" spans="1:65" x14ac:dyDescent="0.25">
      <c r="A720" s="417">
        <v>70595</v>
      </c>
      <c r="B720" s="396" t="s">
        <v>195</v>
      </c>
      <c r="C720" s="396"/>
      <c r="D720" s="396"/>
      <c r="E720" s="390" t="s">
        <v>448</v>
      </c>
      <c r="F720" s="390" t="s">
        <v>51</v>
      </c>
      <c r="G720" s="405"/>
      <c r="H720" s="410"/>
      <c r="I720" s="410"/>
      <c r="J720" s="413"/>
      <c r="K720" s="413"/>
      <c r="L720" s="413"/>
      <c r="M720" s="413"/>
      <c r="N720" s="413"/>
      <c r="O720" s="405">
        <v>417</v>
      </c>
      <c r="P720" s="410">
        <v>1955631.17</v>
      </c>
      <c r="Q720" s="410"/>
      <c r="R720" s="413">
        <v>0</v>
      </c>
      <c r="S720" s="413"/>
      <c r="T720" s="413"/>
      <c r="U720" s="413"/>
      <c r="V720" s="413"/>
      <c r="W720" s="415">
        <v>928</v>
      </c>
      <c r="X720" s="413">
        <v>3609013.92</v>
      </c>
      <c r="Y720" s="410"/>
      <c r="Z720" s="413">
        <v>0</v>
      </c>
      <c r="AA720" s="413"/>
      <c r="AB720" s="413"/>
      <c r="AC720" s="413"/>
      <c r="AD720" s="413"/>
      <c r="AE720" s="415">
        <v>1239</v>
      </c>
      <c r="AF720" s="413">
        <v>2735295.64</v>
      </c>
      <c r="AG720" s="410"/>
      <c r="AH720" s="416">
        <v>0</v>
      </c>
      <c r="AI720" s="413"/>
      <c r="AJ720" s="413"/>
      <c r="AK720" s="413"/>
      <c r="AL720" s="413"/>
      <c r="AM720" s="219"/>
      <c r="AN720" s="219"/>
      <c r="AO720" s="352"/>
      <c r="AP720" s="219"/>
      <c r="AQ720" s="219"/>
      <c r="AR720" s="352"/>
      <c r="AS720" s="219"/>
      <c r="AT720" s="219"/>
      <c r="AU720" s="219"/>
      <c r="AV720" s="219"/>
      <c r="AW720" s="219"/>
      <c r="AX720" s="219"/>
      <c r="AY720" s="219"/>
      <c r="AZ720" s="219"/>
      <c r="BA720" s="219"/>
      <c r="BB720" s="219"/>
      <c r="BC720" s="219"/>
      <c r="BD720" s="219"/>
      <c r="BE720" s="219"/>
      <c r="BF720" s="219"/>
      <c r="BG720" s="219"/>
      <c r="BH720" s="219"/>
      <c r="BI720" s="219"/>
      <c r="BJ720" s="219"/>
      <c r="BK720" s="219"/>
      <c r="BL720" s="219"/>
      <c r="BM720" s="219"/>
    </row>
    <row r="721" spans="1:65" x14ac:dyDescent="0.25">
      <c r="A721" s="270">
        <v>70557</v>
      </c>
      <c r="B721" s="76" t="s">
        <v>196</v>
      </c>
      <c r="C721" s="76"/>
      <c r="D721" s="76"/>
      <c r="E721" s="77" t="s">
        <v>432</v>
      </c>
      <c r="F721" s="83" t="s">
        <v>51</v>
      </c>
      <c r="G721" s="79">
        <v>6</v>
      </c>
      <c r="H721" s="80">
        <v>40159.75</v>
      </c>
      <c r="I721" s="80"/>
      <c r="J721" s="80">
        <v>20321.84</v>
      </c>
      <c r="K721" s="80"/>
      <c r="L721" s="80"/>
      <c r="M721" s="80"/>
      <c r="N721" s="80"/>
      <c r="O721" s="79">
        <v>5</v>
      </c>
      <c r="P721" s="80">
        <v>29687.599999999999</v>
      </c>
      <c r="Q721" s="80"/>
      <c r="R721" s="80">
        <v>12470.22</v>
      </c>
      <c r="S721" s="80"/>
      <c r="T721" s="80"/>
      <c r="U721" s="80"/>
      <c r="V721" s="80"/>
      <c r="W721" s="79">
        <v>125</v>
      </c>
      <c r="X721" s="80">
        <v>709616.64000000001</v>
      </c>
      <c r="Y721" s="80"/>
      <c r="Z721" s="80">
        <v>290678.52</v>
      </c>
      <c r="AA721" s="80"/>
      <c r="AB721" s="80"/>
      <c r="AC721" s="80"/>
      <c r="AD721" s="80"/>
      <c r="AE721" s="79">
        <v>542</v>
      </c>
      <c r="AF721" s="80">
        <v>2797501.19</v>
      </c>
      <c r="AG721" s="80"/>
      <c r="AH721" s="80">
        <v>1591883.52</v>
      </c>
      <c r="AI721" s="80"/>
      <c r="AJ721" s="80"/>
      <c r="AK721" s="80"/>
      <c r="AL721" s="80"/>
      <c r="AN721" s="198"/>
      <c r="AO721" s="351"/>
      <c r="AP721" s="214"/>
      <c r="AQ721" s="198"/>
      <c r="AR721" s="351"/>
      <c r="AS721" s="214"/>
      <c r="AT721" s="198"/>
      <c r="AU721" s="214"/>
      <c r="AV721" s="214"/>
      <c r="AW721" s="198"/>
      <c r="AX721" s="214"/>
      <c r="AY721" s="214"/>
    </row>
    <row r="722" spans="1:65" x14ac:dyDescent="0.25">
      <c r="A722" s="270">
        <v>70557</v>
      </c>
      <c r="B722" s="76" t="s">
        <v>196</v>
      </c>
      <c r="C722" s="76"/>
      <c r="D722" s="76"/>
      <c r="E722" s="77" t="s">
        <v>433</v>
      </c>
      <c r="F722" s="83" t="s">
        <v>51</v>
      </c>
      <c r="G722" s="79">
        <v>62</v>
      </c>
      <c r="H722" s="80">
        <v>21951.17</v>
      </c>
      <c r="I722" s="80"/>
      <c r="J722" s="80">
        <v>128.91999999999999</v>
      </c>
      <c r="K722" s="80"/>
      <c r="L722" s="80"/>
      <c r="M722" s="80"/>
      <c r="N722" s="80"/>
      <c r="O722" s="79">
        <v>167</v>
      </c>
      <c r="P722" s="80">
        <v>79868.929999999993</v>
      </c>
      <c r="Q722" s="80"/>
      <c r="R722" s="80">
        <v>0</v>
      </c>
      <c r="S722" s="80"/>
      <c r="T722" s="80"/>
      <c r="U722" s="80"/>
      <c r="V722" s="80"/>
      <c r="W722" s="79">
        <v>529</v>
      </c>
      <c r="X722" s="80">
        <v>75570.8</v>
      </c>
      <c r="Y722" s="80"/>
      <c r="Z722" s="80">
        <v>17489.34</v>
      </c>
      <c r="AA722" s="80"/>
      <c r="AB722" s="80"/>
      <c r="AC722" s="80"/>
      <c r="AD722" s="80"/>
      <c r="AE722" s="79">
        <v>382</v>
      </c>
      <c r="AF722" s="80">
        <v>26902.05</v>
      </c>
      <c r="AG722" s="80"/>
      <c r="AH722" s="80">
        <v>20867.72</v>
      </c>
      <c r="AI722" s="80"/>
      <c r="AJ722" s="80"/>
      <c r="AK722" s="80"/>
      <c r="AL722" s="80"/>
    </row>
    <row r="723" spans="1:65" x14ac:dyDescent="0.25">
      <c r="A723" s="270">
        <v>70513</v>
      </c>
      <c r="B723" s="76" t="s">
        <v>197</v>
      </c>
      <c r="C723" s="76"/>
      <c r="D723" s="76"/>
      <c r="E723" s="77" t="s">
        <v>432</v>
      </c>
      <c r="F723" s="83" t="s">
        <v>51</v>
      </c>
      <c r="G723" s="79">
        <v>330</v>
      </c>
      <c r="H723" s="80">
        <v>1485571.11</v>
      </c>
      <c r="I723" s="80"/>
      <c r="J723" s="80">
        <v>1479583.14</v>
      </c>
      <c r="K723" s="80"/>
      <c r="L723" s="80"/>
      <c r="M723" s="80"/>
      <c r="N723" s="80"/>
      <c r="O723" s="79">
        <v>136</v>
      </c>
      <c r="P723" s="80">
        <v>610814.67000000004</v>
      </c>
      <c r="Q723" s="80"/>
      <c r="R723" s="80">
        <v>685915.03</v>
      </c>
      <c r="S723" s="80"/>
      <c r="T723" s="80"/>
      <c r="U723" s="80"/>
      <c r="V723" s="80"/>
      <c r="W723" s="79">
        <v>12</v>
      </c>
      <c r="X723" s="80">
        <v>59176.56</v>
      </c>
      <c r="Y723" s="80"/>
      <c r="Z723" s="80">
        <v>41635.449999999997</v>
      </c>
      <c r="AA723" s="80"/>
      <c r="AB723" s="80"/>
      <c r="AC723" s="80"/>
      <c r="AD723" s="80"/>
      <c r="AE723" s="79">
        <v>177</v>
      </c>
      <c r="AF723" s="80">
        <v>756740.38</v>
      </c>
      <c r="AG723" s="80"/>
      <c r="AH723" s="80">
        <v>464650.28</v>
      </c>
      <c r="AI723" s="80"/>
      <c r="AJ723" s="80"/>
      <c r="AK723" s="80"/>
      <c r="AL723" s="80"/>
      <c r="AN723" s="198"/>
      <c r="AO723" s="351"/>
      <c r="AP723" s="214"/>
      <c r="AQ723" s="198"/>
      <c r="AR723" s="351"/>
      <c r="AS723" s="214"/>
      <c r="AT723" s="198"/>
      <c r="AU723" s="214"/>
      <c r="AV723" s="214"/>
      <c r="AW723" s="198"/>
      <c r="AX723" s="214"/>
      <c r="AY723" s="214"/>
    </row>
    <row r="724" spans="1:65" x14ac:dyDescent="0.25">
      <c r="A724" s="270">
        <v>70513</v>
      </c>
      <c r="B724" s="76" t="s">
        <v>197</v>
      </c>
      <c r="C724" s="76"/>
      <c r="D724" s="76"/>
      <c r="E724" s="77" t="s">
        <v>433</v>
      </c>
      <c r="F724" s="83" t="s">
        <v>51</v>
      </c>
      <c r="G724" s="79">
        <v>198</v>
      </c>
      <c r="H724" s="80">
        <v>56768.23</v>
      </c>
      <c r="I724" s="80"/>
      <c r="J724" s="80">
        <v>30900.82</v>
      </c>
      <c r="K724" s="80"/>
      <c r="L724" s="80"/>
      <c r="M724" s="80"/>
      <c r="N724" s="80"/>
      <c r="O724" s="79">
        <v>107</v>
      </c>
      <c r="P724" s="80">
        <v>54362.49</v>
      </c>
      <c r="Q724" s="80"/>
      <c r="R724" s="80">
        <v>27615.48</v>
      </c>
      <c r="S724" s="80"/>
      <c r="T724" s="80"/>
      <c r="U724" s="80"/>
      <c r="V724" s="80"/>
      <c r="W724" s="79">
        <v>14</v>
      </c>
      <c r="X724" s="80">
        <v>577.55999999999995</v>
      </c>
      <c r="Y724" s="80"/>
      <c r="Z724" s="80">
        <v>323.04000000000002</v>
      </c>
      <c r="AA724" s="80"/>
      <c r="AB724" s="80"/>
      <c r="AC724" s="80"/>
      <c r="AD724" s="80"/>
      <c r="AE724" s="79">
        <v>12722</v>
      </c>
      <c r="AF724" s="80">
        <v>906787.35</v>
      </c>
      <c r="AG724" s="80"/>
      <c r="AH724" s="80">
        <v>374747.27</v>
      </c>
      <c r="AI724" s="80"/>
      <c r="AJ724" s="80"/>
      <c r="AK724" s="80"/>
      <c r="AL724" s="80"/>
    </row>
    <row r="725" spans="1:65" x14ac:dyDescent="0.25">
      <c r="A725" s="270">
        <v>70534</v>
      </c>
      <c r="B725" s="76" t="s">
        <v>198</v>
      </c>
      <c r="C725" s="76"/>
      <c r="D725" s="76"/>
      <c r="E725" s="77" t="s">
        <v>432</v>
      </c>
      <c r="F725" s="83" t="s">
        <v>51</v>
      </c>
      <c r="G725" s="79">
        <v>10</v>
      </c>
      <c r="H725" s="80">
        <v>32459.98</v>
      </c>
      <c r="I725" s="80"/>
      <c r="J725" s="80">
        <v>15788.08</v>
      </c>
      <c r="K725" s="80"/>
      <c r="L725" s="80"/>
      <c r="M725" s="80"/>
      <c r="N725" s="80"/>
      <c r="O725" s="79">
        <v>7</v>
      </c>
      <c r="P725" s="80">
        <v>15907.03</v>
      </c>
      <c r="Q725" s="80"/>
      <c r="R725" s="80">
        <v>6905.99</v>
      </c>
      <c r="S725" s="80"/>
      <c r="T725" s="80"/>
      <c r="U725" s="80"/>
      <c r="V725" s="80"/>
      <c r="W725" s="79">
        <v>7</v>
      </c>
      <c r="X725" s="80">
        <v>33502.720000000001</v>
      </c>
      <c r="Y725" s="80"/>
      <c r="Z725" s="80">
        <v>29318.54</v>
      </c>
      <c r="AA725" s="80"/>
      <c r="AB725" s="80"/>
      <c r="AC725" s="80"/>
      <c r="AD725" s="80"/>
      <c r="AE725" s="79">
        <v>383</v>
      </c>
      <c r="AF725" s="80">
        <v>2931195.76</v>
      </c>
      <c r="AG725" s="80"/>
      <c r="AH725" s="80">
        <v>3389426.5</v>
      </c>
      <c r="AI725" s="80"/>
      <c r="AJ725" s="80"/>
      <c r="AK725" s="80"/>
      <c r="AL725" s="80"/>
      <c r="AN725" s="198"/>
      <c r="AO725" s="351"/>
      <c r="AP725" s="214"/>
      <c r="AQ725" s="198"/>
      <c r="AR725" s="351"/>
      <c r="AS725" s="214"/>
      <c r="AT725" s="198"/>
      <c r="AU725" s="214"/>
      <c r="AV725" s="214"/>
      <c r="AW725" s="198"/>
      <c r="AX725" s="214"/>
      <c r="AY725" s="214"/>
    </row>
    <row r="726" spans="1:65" x14ac:dyDescent="0.25">
      <c r="A726" s="270">
        <v>70534</v>
      </c>
      <c r="B726" s="76" t="s">
        <v>198</v>
      </c>
      <c r="C726" s="76"/>
      <c r="D726" s="76"/>
      <c r="E726" s="77" t="s">
        <v>433</v>
      </c>
      <c r="F726" s="83" t="s">
        <v>51</v>
      </c>
      <c r="G726" s="79">
        <v>9</v>
      </c>
      <c r="H726" s="80">
        <v>416.57</v>
      </c>
      <c r="I726" s="80"/>
      <c r="J726" s="80">
        <v>323.97000000000003</v>
      </c>
      <c r="K726" s="80"/>
      <c r="L726" s="80"/>
      <c r="M726" s="80"/>
      <c r="N726" s="80"/>
      <c r="O726" s="79"/>
      <c r="P726" s="80"/>
      <c r="Q726" s="80"/>
      <c r="R726" s="80"/>
      <c r="S726" s="80"/>
      <c r="T726" s="80"/>
      <c r="U726" s="80"/>
      <c r="V726" s="80"/>
      <c r="W726" s="79">
        <v>24</v>
      </c>
      <c r="X726" s="80">
        <v>3285.41</v>
      </c>
      <c r="Y726" s="80"/>
      <c r="Z726" s="80">
        <v>909.07</v>
      </c>
      <c r="AA726" s="80"/>
      <c r="AB726" s="80"/>
      <c r="AC726" s="80"/>
      <c r="AD726" s="80"/>
      <c r="AE726" s="79">
        <v>9279</v>
      </c>
      <c r="AF726" s="80">
        <v>699672.65</v>
      </c>
      <c r="AG726" s="80"/>
      <c r="AH726" s="80">
        <v>288923.65999999997</v>
      </c>
      <c r="AI726" s="80"/>
      <c r="AJ726" s="80"/>
      <c r="AK726" s="80"/>
      <c r="AL726" s="80"/>
    </row>
    <row r="727" spans="1:65" x14ac:dyDescent="0.25">
      <c r="A727" s="270">
        <v>70533</v>
      </c>
      <c r="B727" s="76" t="s">
        <v>199</v>
      </c>
      <c r="C727" s="76"/>
      <c r="D727" s="76"/>
      <c r="E727" s="77" t="s">
        <v>432</v>
      </c>
      <c r="F727" s="83" t="s">
        <v>51</v>
      </c>
      <c r="G727" s="79">
        <v>759</v>
      </c>
      <c r="H727" s="80">
        <v>4369729.71</v>
      </c>
      <c r="I727" s="80"/>
      <c r="J727" s="80">
        <v>2096899.68</v>
      </c>
      <c r="K727" s="80"/>
      <c r="L727" s="80"/>
      <c r="M727" s="80"/>
      <c r="N727" s="80"/>
      <c r="O727" s="79">
        <v>742</v>
      </c>
      <c r="P727" s="80">
        <v>4344924.92</v>
      </c>
      <c r="Q727" s="80"/>
      <c r="R727" s="80">
        <v>1983764.16</v>
      </c>
      <c r="S727" s="80"/>
      <c r="T727" s="80"/>
      <c r="U727" s="80"/>
      <c r="V727" s="80"/>
      <c r="W727" s="79">
        <v>841</v>
      </c>
      <c r="X727" s="80">
        <v>4994767.1100000003</v>
      </c>
      <c r="Y727" s="80"/>
      <c r="Z727" s="80">
        <v>2587427.63</v>
      </c>
      <c r="AA727" s="80"/>
      <c r="AB727" s="80"/>
      <c r="AC727" s="80"/>
      <c r="AD727" s="80"/>
      <c r="AE727" s="79">
        <v>754</v>
      </c>
      <c r="AF727" s="80">
        <v>5568985.0800000001</v>
      </c>
      <c r="AG727" s="80"/>
      <c r="AH727" s="80">
        <v>3700653.1</v>
      </c>
      <c r="AI727" s="80"/>
      <c r="AJ727" s="80"/>
      <c r="AK727" s="80"/>
      <c r="AL727" s="80"/>
      <c r="AN727" s="198"/>
      <c r="AO727" s="351"/>
      <c r="AP727" s="214"/>
      <c r="AQ727" s="198"/>
      <c r="AR727" s="351"/>
      <c r="AS727" s="214"/>
      <c r="AT727" s="198"/>
      <c r="AU727" s="214"/>
      <c r="AV727" s="214"/>
      <c r="AW727" s="198"/>
      <c r="AX727" s="214"/>
      <c r="AY727" s="214"/>
    </row>
    <row r="728" spans="1:65" x14ac:dyDescent="0.25">
      <c r="A728" s="270">
        <v>70533</v>
      </c>
      <c r="B728" s="76" t="s">
        <v>199</v>
      </c>
      <c r="C728" s="76"/>
      <c r="D728" s="76"/>
      <c r="E728" s="77" t="s">
        <v>433</v>
      </c>
      <c r="F728" s="83" t="s">
        <v>51</v>
      </c>
      <c r="G728" s="79">
        <v>1825</v>
      </c>
      <c r="H728" s="80">
        <v>335058.56</v>
      </c>
      <c r="I728" s="80"/>
      <c r="J728" s="80">
        <v>240939.44</v>
      </c>
      <c r="K728" s="80"/>
      <c r="L728" s="80"/>
      <c r="M728" s="80"/>
      <c r="N728" s="80"/>
      <c r="O728" s="79">
        <v>3943</v>
      </c>
      <c r="P728" s="80">
        <v>474988.2</v>
      </c>
      <c r="Q728" s="80"/>
      <c r="R728" s="80">
        <v>293990.78999999998</v>
      </c>
      <c r="S728" s="80"/>
      <c r="T728" s="80"/>
      <c r="U728" s="80"/>
      <c r="V728" s="80"/>
      <c r="W728" s="79">
        <v>10275</v>
      </c>
      <c r="X728" s="80">
        <v>855509.6</v>
      </c>
      <c r="Y728" s="80"/>
      <c r="Z728" s="80">
        <v>688603.5</v>
      </c>
      <c r="AA728" s="80"/>
      <c r="AB728" s="80"/>
      <c r="AC728" s="80"/>
      <c r="AD728" s="80"/>
      <c r="AE728" s="79">
        <v>1472</v>
      </c>
      <c r="AF728" s="80">
        <v>128215.23</v>
      </c>
      <c r="AG728" s="80"/>
      <c r="AH728" s="80">
        <v>441479.28</v>
      </c>
      <c r="AI728" s="80"/>
      <c r="AJ728" s="80"/>
      <c r="AK728" s="80"/>
      <c r="AL728" s="80"/>
    </row>
    <row r="729" spans="1:65" x14ac:dyDescent="0.25">
      <c r="A729" s="417">
        <v>70533</v>
      </c>
      <c r="B729" s="396" t="s">
        <v>199</v>
      </c>
      <c r="C729" s="396"/>
      <c r="D729" s="396"/>
      <c r="E729" s="390" t="s">
        <v>448</v>
      </c>
      <c r="F729" s="390" t="s">
        <v>51</v>
      </c>
      <c r="G729" s="405"/>
      <c r="H729" s="410"/>
      <c r="I729" s="410"/>
      <c r="J729" s="413"/>
      <c r="K729" s="413"/>
      <c r="L729" s="413"/>
      <c r="M729" s="413"/>
      <c r="N729" s="413"/>
      <c r="O729" s="405">
        <v>262</v>
      </c>
      <c r="P729" s="410">
        <v>440682.31</v>
      </c>
      <c r="Q729" s="410"/>
      <c r="R729" s="413">
        <v>10876</v>
      </c>
      <c r="S729" s="413"/>
      <c r="T729" s="413"/>
      <c r="U729" s="413"/>
      <c r="V729" s="413"/>
      <c r="W729" s="415">
        <v>250</v>
      </c>
      <c r="X729" s="413">
        <v>363338.19</v>
      </c>
      <c r="Y729" s="410"/>
      <c r="Z729" s="413">
        <v>24846.48</v>
      </c>
      <c r="AA729" s="413"/>
      <c r="AB729" s="413"/>
      <c r="AC729" s="413"/>
      <c r="AD729" s="413"/>
      <c r="AE729" s="415">
        <v>268</v>
      </c>
      <c r="AF729" s="413">
        <v>440236.6</v>
      </c>
      <c r="AG729" s="410"/>
      <c r="AH729" s="413">
        <v>0</v>
      </c>
      <c r="AI729" s="413"/>
      <c r="AJ729" s="413"/>
      <c r="AK729" s="413"/>
      <c r="AL729" s="413"/>
      <c r="AM729" s="219"/>
      <c r="AN729" s="219"/>
      <c r="AO729" s="352"/>
      <c r="AP729" s="219"/>
      <c r="AQ729" s="219"/>
      <c r="AR729" s="352"/>
      <c r="AS729" s="219"/>
      <c r="AT729" s="219"/>
      <c r="AU729" s="219"/>
      <c r="AV729" s="219"/>
      <c r="AW729" s="219"/>
      <c r="AX729" s="219"/>
      <c r="AY729" s="219"/>
      <c r="AZ729" s="219"/>
      <c r="BA729" s="219"/>
      <c r="BB729" s="219"/>
      <c r="BC729" s="219"/>
      <c r="BD729" s="219"/>
      <c r="BE729" s="219"/>
      <c r="BF729" s="219"/>
      <c r="BG729" s="219"/>
      <c r="BH729" s="219"/>
      <c r="BI729" s="219"/>
      <c r="BJ729" s="219"/>
      <c r="BK729" s="219"/>
      <c r="BL729" s="219"/>
      <c r="BM729" s="219"/>
    </row>
    <row r="730" spans="1:65" x14ac:dyDescent="0.25">
      <c r="A730" s="419">
        <v>70533</v>
      </c>
      <c r="B730" s="397" t="s">
        <v>199</v>
      </c>
      <c r="C730" s="397"/>
      <c r="D730" s="397"/>
      <c r="E730" s="392" t="s">
        <v>458</v>
      </c>
      <c r="F730" s="392" t="s">
        <v>51</v>
      </c>
      <c r="G730" s="406"/>
      <c r="H730" s="411"/>
      <c r="I730" s="411"/>
      <c r="J730" s="411"/>
      <c r="K730" s="411"/>
      <c r="L730" s="411"/>
      <c r="M730" s="411"/>
      <c r="N730" s="411"/>
      <c r="O730" s="406"/>
      <c r="P730" s="411"/>
      <c r="Q730" s="411"/>
      <c r="R730" s="411"/>
      <c r="S730" s="411"/>
      <c r="T730" s="411"/>
      <c r="U730" s="411"/>
      <c r="V730" s="411"/>
      <c r="W730" s="406"/>
      <c r="X730" s="411"/>
      <c r="Y730" s="411"/>
      <c r="Z730" s="411"/>
      <c r="AA730" s="411"/>
      <c r="AB730" s="411"/>
      <c r="AC730" s="411"/>
      <c r="AD730" s="411"/>
      <c r="AE730" s="406">
        <v>110</v>
      </c>
      <c r="AF730" s="411">
        <v>26972.48</v>
      </c>
      <c r="AG730" s="411"/>
      <c r="AH730" s="411"/>
      <c r="AI730" s="411"/>
      <c r="AJ730" s="411"/>
      <c r="AK730" s="411"/>
      <c r="AL730" s="411"/>
      <c r="AM730" s="276"/>
      <c r="AN730" s="276"/>
      <c r="AO730" s="353"/>
      <c r="AP730" s="276"/>
      <c r="AQ730" s="276"/>
      <c r="AR730" s="353"/>
      <c r="AS730" s="276"/>
      <c r="AT730" s="276"/>
      <c r="AU730" s="276"/>
      <c r="AV730" s="276"/>
      <c r="AW730" s="276"/>
      <c r="AX730" s="276"/>
      <c r="AY730" s="276"/>
      <c r="AZ730" s="276"/>
      <c r="BA730" s="276"/>
      <c r="BB730" s="276"/>
      <c r="BC730" s="276"/>
      <c r="BD730" s="276"/>
      <c r="BE730" s="276"/>
      <c r="BF730" s="276"/>
      <c r="BG730" s="276"/>
      <c r="BH730" s="276"/>
      <c r="BI730" s="276"/>
      <c r="BJ730" s="276"/>
      <c r="BK730" s="276"/>
      <c r="BL730" s="276"/>
      <c r="BM730" s="276"/>
    </row>
    <row r="731" spans="1:65" x14ac:dyDescent="0.25">
      <c r="A731" s="418">
        <v>70453</v>
      </c>
      <c r="B731" s="76" t="s">
        <v>127</v>
      </c>
      <c r="C731" s="76"/>
      <c r="D731" s="76"/>
      <c r="E731" s="77" t="s">
        <v>432</v>
      </c>
      <c r="F731" s="83" t="s">
        <v>51</v>
      </c>
      <c r="G731" s="79">
        <v>294</v>
      </c>
      <c r="H731" s="80">
        <v>1280477.8500000001</v>
      </c>
      <c r="I731" s="80"/>
      <c r="J731" s="80">
        <v>1209389.2</v>
      </c>
      <c r="K731" s="80"/>
      <c r="L731" s="80"/>
      <c r="M731" s="80"/>
      <c r="N731" s="80"/>
      <c r="O731" s="79">
        <v>304</v>
      </c>
      <c r="P731" s="80">
        <v>933289.11</v>
      </c>
      <c r="Q731" s="80"/>
      <c r="R731" s="80">
        <v>853698.98</v>
      </c>
      <c r="S731" s="80"/>
      <c r="T731" s="80"/>
      <c r="U731" s="80"/>
      <c r="V731" s="80"/>
      <c r="W731" s="79">
        <v>325</v>
      </c>
      <c r="X731" s="80">
        <v>1600487.8</v>
      </c>
      <c r="Y731" s="80"/>
      <c r="Z731" s="80">
        <v>567668.04</v>
      </c>
      <c r="AA731" s="80"/>
      <c r="AB731" s="80"/>
      <c r="AC731" s="80"/>
      <c r="AD731" s="80"/>
      <c r="AE731" s="79">
        <v>246</v>
      </c>
      <c r="AF731" s="80">
        <v>1134477.24</v>
      </c>
      <c r="AG731" s="80"/>
      <c r="AH731" s="80">
        <v>504334.26</v>
      </c>
      <c r="AI731" s="80"/>
      <c r="AJ731" s="80"/>
      <c r="AK731" s="80"/>
      <c r="AL731" s="80"/>
      <c r="AN731" s="198"/>
      <c r="AO731" s="351"/>
      <c r="AP731" s="214"/>
      <c r="AQ731" s="198"/>
      <c r="AR731" s="351"/>
      <c r="AS731" s="214"/>
      <c r="AT731" s="198"/>
      <c r="AU731" s="214"/>
      <c r="AV731" s="214"/>
      <c r="AW731" s="198"/>
      <c r="AX731" s="214"/>
      <c r="AY731" s="214"/>
    </row>
    <row r="732" spans="1:65" x14ac:dyDescent="0.25">
      <c r="A732" s="270">
        <v>70453</v>
      </c>
      <c r="B732" s="76" t="s">
        <v>127</v>
      </c>
      <c r="C732" s="76"/>
      <c r="D732" s="76"/>
      <c r="E732" s="77" t="s">
        <v>433</v>
      </c>
      <c r="F732" s="83" t="s">
        <v>51</v>
      </c>
      <c r="G732" s="79">
        <v>140</v>
      </c>
      <c r="H732" s="80">
        <v>35727.089999999997</v>
      </c>
      <c r="I732" s="80"/>
      <c r="J732" s="80">
        <v>15172.73</v>
      </c>
      <c r="K732" s="80"/>
      <c r="L732" s="80"/>
      <c r="M732" s="80"/>
      <c r="N732" s="80"/>
      <c r="O732" s="79">
        <v>208</v>
      </c>
      <c r="P732" s="80">
        <v>69254.03</v>
      </c>
      <c r="Q732" s="80"/>
      <c r="R732" s="80">
        <v>25808.080000000002</v>
      </c>
      <c r="S732" s="80"/>
      <c r="T732" s="80"/>
      <c r="U732" s="80"/>
      <c r="V732" s="80"/>
      <c r="W732" s="79">
        <v>2016</v>
      </c>
      <c r="X732" s="80">
        <v>632816.5</v>
      </c>
      <c r="Y732" s="80"/>
      <c r="Z732" s="80">
        <v>95807.44</v>
      </c>
      <c r="AA732" s="80"/>
      <c r="AB732" s="80"/>
      <c r="AC732" s="80"/>
      <c r="AD732" s="80"/>
      <c r="AE732" s="79">
        <v>446</v>
      </c>
      <c r="AF732" s="80">
        <v>98513.07</v>
      </c>
      <c r="AG732" s="80"/>
      <c r="AH732" s="80">
        <v>17858.310000000001</v>
      </c>
      <c r="AI732" s="80"/>
      <c r="AJ732" s="80"/>
      <c r="AK732" s="80"/>
      <c r="AL732" s="80"/>
    </row>
    <row r="733" spans="1:65" x14ac:dyDescent="0.25">
      <c r="A733" s="417">
        <v>70453</v>
      </c>
      <c r="B733" s="396" t="s">
        <v>127</v>
      </c>
      <c r="C733" s="396"/>
      <c r="D733" s="396"/>
      <c r="E733" s="390" t="s">
        <v>448</v>
      </c>
      <c r="F733" s="390" t="s">
        <v>51</v>
      </c>
      <c r="G733" s="405"/>
      <c r="H733" s="410"/>
      <c r="I733" s="410"/>
      <c r="J733" s="413"/>
      <c r="K733" s="413"/>
      <c r="L733" s="413"/>
      <c r="M733" s="413"/>
      <c r="N733" s="413"/>
      <c r="O733" s="405">
        <v>45</v>
      </c>
      <c r="P733" s="410">
        <v>150896.65</v>
      </c>
      <c r="Q733" s="410"/>
      <c r="R733" s="413">
        <v>25844.18</v>
      </c>
      <c r="S733" s="413"/>
      <c r="T733" s="413"/>
      <c r="U733" s="413"/>
      <c r="V733" s="413"/>
      <c r="W733" s="415">
        <v>75</v>
      </c>
      <c r="X733" s="413">
        <v>232767.89</v>
      </c>
      <c r="Y733" s="410"/>
      <c r="Z733" s="413">
        <v>32452.91</v>
      </c>
      <c r="AA733" s="413"/>
      <c r="AB733" s="413"/>
      <c r="AC733" s="413"/>
      <c r="AD733" s="413"/>
      <c r="AE733" s="415">
        <v>81</v>
      </c>
      <c r="AF733" s="413">
        <v>289508.94</v>
      </c>
      <c r="AG733" s="410"/>
      <c r="AH733" s="413">
        <v>17531.240000000002</v>
      </c>
      <c r="AI733" s="413"/>
      <c r="AJ733" s="413"/>
      <c r="AK733" s="413"/>
      <c r="AL733" s="413"/>
      <c r="AM733" s="219"/>
      <c r="AN733" s="219"/>
      <c r="AO733" s="352"/>
      <c r="AP733" s="219"/>
      <c r="AQ733" s="219"/>
      <c r="AR733" s="352"/>
      <c r="AS733" s="219"/>
      <c r="AT733" s="219"/>
      <c r="AU733" s="219"/>
      <c r="AV733" s="219"/>
      <c r="AW733" s="219"/>
      <c r="AX733" s="219"/>
      <c r="AY733" s="219"/>
      <c r="AZ733" s="219"/>
      <c r="BA733" s="219"/>
      <c r="BB733" s="219"/>
      <c r="BC733" s="219"/>
      <c r="BD733" s="219"/>
      <c r="BE733" s="219"/>
      <c r="BF733" s="219"/>
      <c r="BG733" s="219"/>
      <c r="BH733" s="219"/>
      <c r="BI733" s="219"/>
      <c r="BJ733" s="219"/>
      <c r="BK733" s="219"/>
      <c r="BL733" s="219"/>
      <c r="BM733" s="219"/>
    </row>
    <row r="734" spans="1:65" x14ac:dyDescent="0.25">
      <c r="A734" s="270">
        <v>70577</v>
      </c>
      <c r="B734" s="76" t="s">
        <v>200</v>
      </c>
      <c r="C734" s="76"/>
      <c r="D734" s="76"/>
      <c r="E734" s="77" t="s">
        <v>432</v>
      </c>
      <c r="F734" s="83" t="s">
        <v>51</v>
      </c>
      <c r="G734" s="79">
        <v>716</v>
      </c>
      <c r="H734" s="80">
        <v>2092716.84</v>
      </c>
      <c r="I734" s="80"/>
      <c r="J734" s="80">
        <v>2370083.92</v>
      </c>
      <c r="K734" s="80"/>
      <c r="L734" s="80"/>
      <c r="M734" s="80"/>
      <c r="N734" s="80"/>
      <c r="O734" s="79">
        <v>674</v>
      </c>
      <c r="P734" s="80">
        <v>2183444.58</v>
      </c>
      <c r="Q734" s="80"/>
      <c r="R734" s="80">
        <v>2447323.36</v>
      </c>
      <c r="S734" s="80"/>
      <c r="T734" s="80"/>
      <c r="U734" s="80"/>
      <c r="V734" s="80"/>
      <c r="W734" s="79">
        <v>635</v>
      </c>
      <c r="X734" s="80">
        <v>1997324.71</v>
      </c>
      <c r="Y734" s="80"/>
      <c r="Z734" s="80">
        <v>1443129.92</v>
      </c>
      <c r="AA734" s="80"/>
      <c r="AB734" s="80"/>
      <c r="AC734" s="80"/>
      <c r="AD734" s="80"/>
      <c r="AE734" s="79">
        <v>593</v>
      </c>
      <c r="AF734" s="80">
        <v>1736651.27</v>
      </c>
      <c r="AG734" s="80"/>
      <c r="AH734" s="80">
        <v>1602993.79</v>
      </c>
      <c r="AI734" s="80"/>
      <c r="AJ734" s="80"/>
      <c r="AK734" s="80"/>
      <c r="AL734" s="80"/>
      <c r="AN734" s="198"/>
      <c r="AO734" s="351"/>
      <c r="AP734" s="214"/>
      <c r="AQ734" s="198"/>
      <c r="AR734" s="351"/>
      <c r="AS734" s="214"/>
      <c r="AT734" s="198"/>
      <c r="AU734" s="214"/>
      <c r="AV734" s="214"/>
      <c r="AW734" s="198"/>
      <c r="AX734" s="214"/>
      <c r="AY734" s="214"/>
    </row>
    <row r="735" spans="1:65" x14ac:dyDescent="0.25">
      <c r="A735" s="270">
        <v>70577</v>
      </c>
      <c r="B735" s="76" t="s">
        <v>200</v>
      </c>
      <c r="C735" s="76"/>
      <c r="D735" s="76"/>
      <c r="E735" s="77" t="s">
        <v>433</v>
      </c>
      <c r="F735" s="83" t="s">
        <v>51</v>
      </c>
      <c r="G735" s="79">
        <v>40</v>
      </c>
      <c r="H735" s="80">
        <v>6835.91</v>
      </c>
      <c r="I735" s="80"/>
      <c r="J735" s="80">
        <v>3725.38</v>
      </c>
      <c r="K735" s="80"/>
      <c r="L735" s="80"/>
      <c r="M735" s="80"/>
      <c r="N735" s="80"/>
      <c r="O735" s="79">
        <v>57</v>
      </c>
      <c r="P735" s="80">
        <v>21753.94</v>
      </c>
      <c r="Q735" s="80"/>
      <c r="R735" s="80">
        <v>1612.03</v>
      </c>
      <c r="S735" s="80"/>
      <c r="T735" s="80"/>
      <c r="U735" s="80"/>
      <c r="V735" s="80"/>
      <c r="W735" s="79">
        <v>230</v>
      </c>
      <c r="X735" s="80">
        <v>87879.76</v>
      </c>
      <c r="Y735" s="80"/>
      <c r="Z735" s="80">
        <v>4744.13</v>
      </c>
      <c r="AA735" s="80"/>
      <c r="AB735" s="80"/>
      <c r="AC735" s="80"/>
      <c r="AD735" s="80"/>
      <c r="AE735" s="79">
        <v>4078</v>
      </c>
      <c r="AF735" s="80">
        <v>349173.19</v>
      </c>
      <c r="AG735" s="80"/>
      <c r="AH735" s="80">
        <v>158488.92000000001</v>
      </c>
      <c r="AI735" s="80"/>
      <c r="AJ735" s="80"/>
      <c r="AK735" s="80"/>
      <c r="AL735" s="80"/>
    </row>
    <row r="736" spans="1:65" x14ac:dyDescent="0.25">
      <c r="A736" s="270">
        <v>70586</v>
      </c>
      <c r="B736" s="76" t="s">
        <v>133</v>
      </c>
      <c r="C736" s="76"/>
      <c r="D736" s="76"/>
      <c r="E736" s="77" t="s">
        <v>432</v>
      </c>
      <c r="F736" s="83" t="s">
        <v>51</v>
      </c>
      <c r="G736" s="79">
        <v>27</v>
      </c>
      <c r="H736" s="80">
        <v>90445.77</v>
      </c>
      <c r="I736" s="80"/>
      <c r="J736" s="80">
        <v>54037.62</v>
      </c>
      <c r="K736" s="80"/>
      <c r="L736" s="80"/>
      <c r="M736" s="80"/>
      <c r="N736" s="80"/>
      <c r="O736" s="79">
        <v>0</v>
      </c>
      <c r="P736" s="80">
        <v>0</v>
      </c>
      <c r="Q736" s="80"/>
      <c r="R736" s="80">
        <v>0</v>
      </c>
      <c r="S736" s="80"/>
      <c r="T736" s="80"/>
      <c r="U736" s="80"/>
      <c r="V736" s="80"/>
      <c r="W736" s="79">
        <v>0</v>
      </c>
      <c r="X736" s="80">
        <v>0</v>
      </c>
      <c r="Y736" s="80"/>
      <c r="Z736" s="80">
        <v>0</v>
      </c>
      <c r="AA736" s="80"/>
      <c r="AB736" s="80"/>
      <c r="AC736" s="80"/>
      <c r="AD736" s="80"/>
      <c r="AE736" s="79">
        <v>5</v>
      </c>
      <c r="AF736" s="80">
        <v>27039.91</v>
      </c>
      <c r="AG736" s="80"/>
      <c r="AH736" s="80">
        <v>14138.26</v>
      </c>
      <c r="AI736" s="80"/>
      <c r="AJ736" s="80"/>
      <c r="AK736" s="80"/>
      <c r="AL736" s="80"/>
      <c r="AN736" s="198"/>
      <c r="AO736" s="351"/>
      <c r="AP736" s="214"/>
      <c r="AQ736" s="198"/>
      <c r="AR736" s="351"/>
      <c r="AS736" s="214"/>
      <c r="AT736" s="198"/>
      <c r="AU736" s="214"/>
      <c r="AV736" s="214"/>
      <c r="AW736" s="198"/>
      <c r="AX736" s="214"/>
      <c r="AY736" s="214"/>
    </row>
    <row r="737" spans="1:65" x14ac:dyDescent="0.25">
      <c r="A737" s="270">
        <v>70586</v>
      </c>
      <c r="B737" s="76" t="s">
        <v>133</v>
      </c>
      <c r="C737" s="76"/>
      <c r="D737" s="76"/>
      <c r="E737" s="77" t="s">
        <v>433</v>
      </c>
      <c r="F737" s="83" t="s">
        <v>51</v>
      </c>
      <c r="G737" s="79"/>
      <c r="H737" s="80"/>
      <c r="I737" s="80"/>
      <c r="J737" s="80"/>
      <c r="K737" s="80"/>
      <c r="L737" s="80"/>
      <c r="M737" s="80"/>
      <c r="N737" s="80"/>
      <c r="O737" s="79"/>
      <c r="P737" s="80"/>
      <c r="Q737" s="80"/>
      <c r="R737" s="80"/>
      <c r="S737" s="80"/>
      <c r="T737" s="80"/>
      <c r="U737" s="80"/>
      <c r="V737" s="80"/>
      <c r="W737" s="79"/>
      <c r="X737" s="80"/>
      <c r="Y737" s="80"/>
      <c r="Z737" s="80"/>
      <c r="AA737" s="80"/>
      <c r="AB737" s="80"/>
      <c r="AC737" s="80"/>
      <c r="AD737" s="80"/>
      <c r="AE737" s="79">
        <v>6</v>
      </c>
      <c r="AF737" s="80">
        <v>328.98</v>
      </c>
      <c r="AG737" s="80"/>
      <c r="AH737" s="80">
        <v>123.21</v>
      </c>
      <c r="AI737" s="80"/>
      <c r="AJ737" s="80"/>
      <c r="AK737" s="80"/>
      <c r="AL737" s="80"/>
    </row>
    <row r="738" spans="1:65" x14ac:dyDescent="0.25">
      <c r="A738" s="270">
        <v>70559</v>
      </c>
      <c r="B738" s="76" t="s">
        <v>201</v>
      </c>
      <c r="C738" s="76"/>
      <c r="D738" s="76"/>
      <c r="E738" s="77" t="s">
        <v>432</v>
      </c>
      <c r="F738" s="83" t="s">
        <v>51</v>
      </c>
      <c r="G738" s="79">
        <v>0</v>
      </c>
      <c r="H738" s="80">
        <v>0</v>
      </c>
      <c r="I738" s="80"/>
      <c r="J738" s="80">
        <v>0</v>
      </c>
      <c r="K738" s="80"/>
      <c r="L738" s="80"/>
      <c r="M738" s="80"/>
      <c r="N738" s="80"/>
      <c r="O738" s="79">
        <v>0</v>
      </c>
      <c r="P738" s="80">
        <v>0</v>
      </c>
      <c r="Q738" s="80"/>
      <c r="R738" s="80">
        <v>0</v>
      </c>
      <c r="S738" s="80"/>
      <c r="T738" s="80"/>
      <c r="U738" s="80"/>
      <c r="V738" s="80"/>
      <c r="W738" s="79">
        <v>1</v>
      </c>
      <c r="X738" s="80">
        <v>5988.2</v>
      </c>
      <c r="Y738" s="80"/>
      <c r="Z738" s="80">
        <v>4245.96</v>
      </c>
      <c r="AA738" s="80"/>
      <c r="AB738" s="80"/>
      <c r="AC738" s="80"/>
      <c r="AD738" s="80"/>
      <c r="AE738" s="79">
        <v>0</v>
      </c>
      <c r="AF738" s="80">
        <v>0</v>
      </c>
      <c r="AG738" s="80"/>
      <c r="AH738" s="80">
        <v>0</v>
      </c>
      <c r="AI738" s="80"/>
      <c r="AJ738" s="80"/>
      <c r="AK738" s="80"/>
      <c r="AL738" s="80"/>
      <c r="AN738" s="198"/>
      <c r="AO738" s="351"/>
      <c r="AP738" s="214"/>
      <c r="AQ738" s="198"/>
      <c r="AR738" s="351"/>
      <c r="AS738" s="214"/>
      <c r="AT738" s="198"/>
      <c r="AU738" s="214"/>
      <c r="AV738" s="214"/>
      <c r="AW738" s="198"/>
      <c r="AX738" s="214"/>
      <c r="AY738" s="214"/>
    </row>
    <row r="739" spans="1:65" x14ac:dyDescent="0.25">
      <c r="A739" s="270">
        <v>70559</v>
      </c>
      <c r="B739" s="76" t="s">
        <v>201</v>
      </c>
      <c r="C739" s="76"/>
      <c r="D739" s="76"/>
      <c r="E739" s="77" t="s">
        <v>433</v>
      </c>
      <c r="F739" s="83" t="s">
        <v>51</v>
      </c>
      <c r="G739" s="79"/>
      <c r="H739" s="80"/>
      <c r="I739" s="80"/>
      <c r="J739" s="80"/>
      <c r="K739" s="80"/>
      <c r="L739" s="80"/>
      <c r="M739" s="80"/>
      <c r="N739" s="80"/>
      <c r="O739" s="79">
        <v>6</v>
      </c>
      <c r="P739" s="80">
        <v>1378.7</v>
      </c>
      <c r="Q739" s="80"/>
      <c r="R739" s="80">
        <v>890.33</v>
      </c>
      <c r="S739" s="80"/>
      <c r="T739" s="80"/>
      <c r="U739" s="80"/>
      <c r="V739" s="80"/>
      <c r="W739" s="79">
        <v>4</v>
      </c>
      <c r="X739" s="80">
        <v>848.75</v>
      </c>
      <c r="Y739" s="80"/>
      <c r="Z739" s="80">
        <v>690.36</v>
      </c>
      <c r="AA739" s="80"/>
      <c r="AB739" s="80"/>
      <c r="AC739" s="80"/>
      <c r="AD739" s="80"/>
      <c r="AE739" s="79">
        <v>4</v>
      </c>
      <c r="AF739" s="80">
        <v>89.99</v>
      </c>
      <c r="AG739" s="80"/>
      <c r="AH739" s="80">
        <v>80.650000000000006</v>
      </c>
      <c r="AI739" s="80"/>
      <c r="AJ739" s="80"/>
      <c r="AK739" s="80"/>
      <c r="AL739" s="80"/>
    </row>
    <row r="740" spans="1:65" x14ac:dyDescent="0.25">
      <c r="A740" s="270">
        <v>70512</v>
      </c>
      <c r="B740" s="76" t="s">
        <v>71</v>
      </c>
      <c r="C740" s="76"/>
      <c r="D740" s="76"/>
      <c r="E740" s="77" t="s">
        <v>432</v>
      </c>
      <c r="F740" s="83" t="s">
        <v>51</v>
      </c>
      <c r="G740" s="79">
        <v>208</v>
      </c>
      <c r="H740" s="80">
        <v>1605489.14</v>
      </c>
      <c r="I740" s="80"/>
      <c r="J740" s="80">
        <v>1265233.43</v>
      </c>
      <c r="K740" s="80"/>
      <c r="L740" s="80"/>
      <c r="M740" s="80"/>
      <c r="N740" s="80"/>
      <c r="O740" s="79">
        <v>226</v>
      </c>
      <c r="P740" s="80">
        <v>1764343.71</v>
      </c>
      <c r="Q740" s="80"/>
      <c r="R740" s="80">
        <v>1380514.59</v>
      </c>
      <c r="S740" s="80"/>
      <c r="T740" s="80"/>
      <c r="U740" s="80"/>
      <c r="V740" s="80"/>
      <c r="W740" s="79">
        <v>70</v>
      </c>
      <c r="X740" s="80">
        <v>434862.59</v>
      </c>
      <c r="Y740" s="80"/>
      <c r="Z740" s="80">
        <v>264922.64</v>
      </c>
      <c r="AA740" s="80"/>
      <c r="AB740" s="80"/>
      <c r="AC740" s="80"/>
      <c r="AD740" s="80"/>
      <c r="AE740" s="79">
        <v>264</v>
      </c>
      <c r="AF740" s="80">
        <v>1777520.9</v>
      </c>
      <c r="AG740" s="80"/>
      <c r="AH740" s="80">
        <v>966660.5</v>
      </c>
      <c r="AI740" s="80"/>
      <c r="AJ740" s="80"/>
      <c r="AK740" s="80"/>
      <c r="AL740" s="80"/>
      <c r="AN740" s="198"/>
      <c r="AO740" s="351"/>
      <c r="AP740" s="214"/>
      <c r="AQ740" s="198"/>
      <c r="AR740" s="351"/>
      <c r="AS740" s="214"/>
      <c r="AT740" s="198"/>
      <c r="AU740" s="214"/>
      <c r="AV740" s="214"/>
      <c r="AW740" s="198"/>
      <c r="AX740" s="214"/>
      <c r="AY740" s="214"/>
    </row>
    <row r="741" spans="1:65" x14ac:dyDescent="0.25">
      <c r="A741" s="270">
        <v>70512</v>
      </c>
      <c r="B741" s="76" t="s">
        <v>71</v>
      </c>
      <c r="C741" s="76"/>
      <c r="D741" s="76"/>
      <c r="E741" s="77" t="s">
        <v>433</v>
      </c>
      <c r="F741" s="83" t="s">
        <v>51</v>
      </c>
      <c r="G741" s="79">
        <v>509</v>
      </c>
      <c r="H741" s="80">
        <v>64636.34</v>
      </c>
      <c r="I741" s="80"/>
      <c r="J741" s="80">
        <v>33497.07</v>
      </c>
      <c r="K741" s="80"/>
      <c r="L741" s="80"/>
      <c r="M741" s="80"/>
      <c r="N741" s="80"/>
      <c r="O741" s="79">
        <v>629</v>
      </c>
      <c r="P741" s="80">
        <v>92821.89</v>
      </c>
      <c r="Q741" s="80"/>
      <c r="R741" s="80">
        <v>54102.46</v>
      </c>
      <c r="S741" s="80"/>
      <c r="T741" s="80"/>
      <c r="U741" s="80"/>
      <c r="V741" s="80"/>
      <c r="W741" s="79">
        <v>241</v>
      </c>
      <c r="X741" s="80">
        <v>49388.12</v>
      </c>
      <c r="Y741" s="80"/>
      <c r="Z741" s="80">
        <v>35052.07</v>
      </c>
      <c r="AA741" s="80"/>
      <c r="AB741" s="80"/>
      <c r="AC741" s="80"/>
      <c r="AD741" s="80"/>
      <c r="AE741" s="79">
        <v>13425</v>
      </c>
      <c r="AF741" s="80">
        <v>1276315.22</v>
      </c>
      <c r="AG741" s="80"/>
      <c r="AH741" s="80">
        <v>635407.4</v>
      </c>
      <c r="AI741" s="80"/>
      <c r="AJ741" s="80"/>
      <c r="AK741" s="80"/>
      <c r="AL741" s="80"/>
    </row>
    <row r="742" spans="1:65" x14ac:dyDescent="0.25">
      <c r="A742" s="270">
        <v>70567</v>
      </c>
      <c r="B742" s="76" t="s">
        <v>72</v>
      </c>
      <c r="C742" s="76"/>
      <c r="D742" s="76"/>
      <c r="E742" s="77" t="s">
        <v>432</v>
      </c>
      <c r="F742" s="83" t="s">
        <v>51</v>
      </c>
      <c r="G742" s="79">
        <v>455</v>
      </c>
      <c r="H742" s="80">
        <v>4414186.8899999997</v>
      </c>
      <c r="I742" s="80"/>
      <c r="J742" s="80">
        <v>2961884.51</v>
      </c>
      <c r="K742" s="80"/>
      <c r="L742" s="80"/>
      <c r="M742" s="80"/>
      <c r="N742" s="80"/>
      <c r="O742" s="79">
        <v>427</v>
      </c>
      <c r="P742" s="80">
        <v>4048519.83</v>
      </c>
      <c r="Q742" s="80"/>
      <c r="R742" s="80">
        <v>2288919.4500000002</v>
      </c>
      <c r="S742" s="80"/>
      <c r="T742" s="80"/>
      <c r="U742" s="80"/>
      <c r="V742" s="80"/>
      <c r="W742" s="79">
        <v>385</v>
      </c>
      <c r="X742" s="80">
        <v>3659139.78</v>
      </c>
      <c r="Y742" s="80"/>
      <c r="Z742" s="80">
        <v>1282294.8500000001</v>
      </c>
      <c r="AA742" s="80"/>
      <c r="AB742" s="80"/>
      <c r="AC742" s="80"/>
      <c r="AD742" s="80"/>
      <c r="AE742" s="79">
        <v>427</v>
      </c>
      <c r="AF742" s="80">
        <v>3693070.8</v>
      </c>
      <c r="AG742" s="80"/>
      <c r="AH742" s="80">
        <v>1370108.9</v>
      </c>
      <c r="AI742" s="80"/>
      <c r="AJ742" s="80"/>
      <c r="AK742" s="80"/>
      <c r="AL742" s="80"/>
      <c r="AN742" s="198"/>
      <c r="AO742" s="351"/>
      <c r="AP742" s="214"/>
      <c r="AQ742" s="198"/>
      <c r="AR742" s="351"/>
      <c r="AS742" s="214"/>
      <c r="AT742" s="198"/>
      <c r="AU742" s="214"/>
      <c r="AV742" s="214"/>
      <c r="AW742" s="198"/>
      <c r="AX742" s="214"/>
      <c r="AY742" s="214"/>
    </row>
    <row r="743" spans="1:65" x14ac:dyDescent="0.25">
      <c r="A743" s="270">
        <v>70567</v>
      </c>
      <c r="B743" s="76" t="s">
        <v>72</v>
      </c>
      <c r="C743" s="76"/>
      <c r="D743" s="76"/>
      <c r="E743" s="77" t="s">
        <v>433</v>
      </c>
      <c r="F743" s="83" t="s">
        <v>51</v>
      </c>
      <c r="G743" s="79">
        <v>1251</v>
      </c>
      <c r="H743" s="80">
        <v>407192.85</v>
      </c>
      <c r="I743" s="80"/>
      <c r="J743" s="80">
        <v>298252.05</v>
      </c>
      <c r="K743" s="80"/>
      <c r="L743" s="80"/>
      <c r="M743" s="80"/>
      <c r="N743" s="80"/>
      <c r="O743" s="79">
        <v>2640</v>
      </c>
      <c r="P743" s="80">
        <v>566806.01</v>
      </c>
      <c r="Q743" s="80"/>
      <c r="R743" s="80">
        <v>398052.89</v>
      </c>
      <c r="S743" s="80"/>
      <c r="T743" s="80"/>
      <c r="U743" s="80"/>
      <c r="V743" s="80"/>
      <c r="W743" s="79">
        <v>4886</v>
      </c>
      <c r="X743" s="80">
        <v>453190.95</v>
      </c>
      <c r="Y743" s="80"/>
      <c r="Z743" s="80">
        <v>372664.7</v>
      </c>
      <c r="AA743" s="80"/>
      <c r="AB743" s="80"/>
      <c r="AC743" s="80"/>
      <c r="AD743" s="80"/>
      <c r="AE743" s="79">
        <v>2361</v>
      </c>
      <c r="AF743" s="80">
        <v>183324.07</v>
      </c>
      <c r="AG743" s="80"/>
      <c r="AH743" s="80">
        <v>149560.5</v>
      </c>
      <c r="AI743" s="80"/>
      <c r="AJ743" s="80"/>
      <c r="AK743" s="80"/>
      <c r="AL743" s="80"/>
    </row>
    <row r="744" spans="1:65" x14ac:dyDescent="0.25">
      <c r="A744" s="270">
        <v>70574</v>
      </c>
      <c r="B744" s="76" t="s">
        <v>74</v>
      </c>
      <c r="C744" s="76"/>
      <c r="D744" s="76"/>
      <c r="E744" s="77" t="s">
        <v>432</v>
      </c>
      <c r="F744" s="83" t="s">
        <v>51</v>
      </c>
      <c r="G744" s="79">
        <v>174</v>
      </c>
      <c r="H744" s="80">
        <v>2074431.75</v>
      </c>
      <c r="I744" s="80"/>
      <c r="J744" s="80">
        <v>1137692.1499999999</v>
      </c>
      <c r="K744" s="80"/>
      <c r="L744" s="80"/>
      <c r="M744" s="80"/>
      <c r="N744" s="80"/>
      <c r="O744" s="79">
        <v>39</v>
      </c>
      <c r="P744" s="80">
        <v>623732.13</v>
      </c>
      <c r="Q744" s="80"/>
      <c r="R744" s="80">
        <v>464800.64</v>
      </c>
      <c r="S744" s="80"/>
      <c r="T744" s="80"/>
      <c r="U744" s="80"/>
      <c r="V744" s="80"/>
      <c r="W744" s="79">
        <v>106</v>
      </c>
      <c r="X744" s="80">
        <v>1610002.34</v>
      </c>
      <c r="Y744" s="80"/>
      <c r="Z744" s="80">
        <v>859873.28000000003</v>
      </c>
      <c r="AA744" s="80"/>
      <c r="AB744" s="80"/>
      <c r="AC744" s="80"/>
      <c r="AD744" s="80"/>
      <c r="AE744" s="79">
        <v>320</v>
      </c>
      <c r="AF744" s="80">
        <v>3691089.33</v>
      </c>
      <c r="AG744" s="80"/>
      <c r="AH744" s="80">
        <v>887032.84</v>
      </c>
      <c r="AI744" s="80"/>
      <c r="AJ744" s="80"/>
      <c r="AK744" s="80"/>
      <c r="AL744" s="80"/>
      <c r="AN744" s="198"/>
      <c r="AO744" s="351"/>
      <c r="AP744" s="214"/>
      <c r="AQ744" s="198"/>
      <c r="AR744" s="351"/>
      <c r="AS744" s="214"/>
      <c r="AT744" s="198"/>
      <c r="AU744" s="214"/>
      <c r="AV744" s="214"/>
      <c r="AW744" s="198"/>
      <c r="AX744" s="214"/>
      <c r="AY744" s="214"/>
    </row>
    <row r="745" spans="1:65" x14ac:dyDescent="0.25">
      <c r="A745" s="270">
        <v>70574</v>
      </c>
      <c r="B745" s="76" t="s">
        <v>74</v>
      </c>
      <c r="C745" s="76"/>
      <c r="D745" s="76"/>
      <c r="E745" s="77" t="s">
        <v>433</v>
      </c>
      <c r="F745" s="83" t="s">
        <v>51</v>
      </c>
      <c r="G745" s="79">
        <v>35</v>
      </c>
      <c r="H745" s="80">
        <v>7579.35</v>
      </c>
      <c r="I745" s="80"/>
      <c r="J745" s="80">
        <v>13204.79</v>
      </c>
      <c r="K745" s="80"/>
      <c r="L745" s="80"/>
      <c r="M745" s="80"/>
      <c r="N745" s="80"/>
      <c r="O745" s="79">
        <v>183</v>
      </c>
      <c r="P745" s="80">
        <v>84754.61</v>
      </c>
      <c r="Q745" s="80"/>
      <c r="R745" s="80">
        <v>66013.460000000006</v>
      </c>
      <c r="S745" s="80"/>
      <c r="T745" s="80"/>
      <c r="U745" s="80"/>
      <c r="V745" s="80"/>
      <c r="W745" s="79">
        <v>174</v>
      </c>
      <c r="X745" s="80">
        <v>10537.08</v>
      </c>
      <c r="Y745" s="80"/>
      <c r="Z745" s="80">
        <v>6391.14</v>
      </c>
      <c r="AA745" s="80"/>
      <c r="AB745" s="80"/>
      <c r="AC745" s="80"/>
      <c r="AD745" s="80"/>
      <c r="AE745" s="79">
        <v>124</v>
      </c>
      <c r="AF745" s="80">
        <v>19466</v>
      </c>
      <c r="AG745" s="80"/>
      <c r="AH745" s="80">
        <v>14385.94</v>
      </c>
      <c r="AI745" s="80"/>
      <c r="AJ745" s="80"/>
      <c r="AK745" s="80"/>
      <c r="AL745" s="80"/>
    </row>
    <row r="746" spans="1:65" x14ac:dyDescent="0.25">
      <c r="A746" s="270">
        <v>70503</v>
      </c>
      <c r="B746" s="76" t="s">
        <v>202</v>
      </c>
      <c r="C746" s="76"/>
      <c r="D746" s="76"/>
      <c r="E746" s="77" t="s">
        <v>432</v>
      </c>
      <c r="F746" s="83" t="s">
        <v>51</v>
      </c>
      <c r="G746" s="79">
        <v>296</v>
      </c>
      <c r="H746" s="80">
        <v>1087575.78</v>
      </c>
      <c r="I746" s="80"/>
      <c r="J746" s="80">
        <v>841188.72</v>
      </c>
      <c r="K746" s="80"/>
      <c r="L746" s="80"/>
      <c r="M746" s="80"/>
      <c r="N746" s="80"/>
      <c r="O746" s="79">
        <v>273</v>
      </c>
      <c r="P746" s="80">
        <v>1031607.14</v>
      </c>
      <c r="Q746" s="80"/>
      <c r="R746" s="80">
        <v>892563.9</v>
      </c>
      <c r="S746" s="80"/>
      <c r="T746" s="80"/>
      <c r="U746" s="80"/>
      <c r="V746" s="80"/>
      <c r="W746" s="79">
        <v>27</v>
      </c>
      <c r="X746" s="80">
        <v>107528.82</v>
      </c>
      <c r="Y746" s="80"/>
      <c r="Z746" s="80">
        <v>81355.56</v>
      </c>
      <c r="AA746" s="80"/>
      <c r="AB746" s="80"/>
      <c r="AC746" s="80"/>
      <c r="AD746" s="80"/>
      <c r="AE746" s="79">
        <v>144</v>
      </c>
      <c r="AF746" s="80">
        <v>847234.03</v>
      </c>
      <c r="AG746" s="80"/>
      <c r="AH746" s="80">
        <v>391207.64</v>
      </c>
      <c r="AI746" s="80"/>
      <c r="AJ746" s="80"/>
      <c r="AK746" s="80"/>
      <c r="AL746" s="80"/>
      <c r="AN746" s="198"/>
      <c r="AO746" s="351"/>
      <c r="AP746" s="214"/>
      <c r="AQ746" s="198"/>
      <c r="AR746" s="351"/>
      <c r="AS746" s="214"/>
      <c r="AT746" s="198"/>
      <c r="AU746" s="214"/>
      <c r="AV746" s="214"/>
      <c r="AW746" s="198"/>
      <c r="AX746" s="214"/>
      <c r="AY746" s="214"/>
    </row>
    <row r="747" spans="1:65" x14ac:dyDescent="0.25">
      <c r="A747" s="270">
        <v>70503</v>
      </c>
      <c r="B747" s="76" t="s">
        <v>202</v>
      </c>
      <c r="C747" s="76"/>
      <c r="D747" s="76"/>
      <c r="E747" s="77" t="s">
        <v>433</v>
      </c>
      <c r="F747" s="83" t="s">
        <v>51</v>
      </c>
      <c r="G747" s="79">
        <v>129</v>
      </c>
      <c r="H747" s="80">
        <v>62431.43</v>
      </c>
      <c r="I747" s="80"/>
      <c r="J747" s="80">
        <v>41644.620000000003</v>
      </c>
      <c r="K747" s="80"/>
      <c r="L747" s="80"/>
      <c r="M747" s="80"/>
      <c r="N747" s="80"/>
      <c r="O747" s="79">
        <v>60</v>
      </c>
      <c r="P747" s="80">
        <v>24896.31</v>
      </c>
      <c r="Q747" s="80"/>
      <c r="R747" s="80">
        <v>13827.64</v>
      </c>
      <c r="S747" s="80"/>
      <c r="T747" s="80"/>
      <c r="U747" s="80"/>
      <c r="V747" s="80"/>
      <c r="W747" s="79">
        <v>14</v>
      </c>
      <c r="X747" s="80">
        <v>7033.69</v>
      </c>
      <c r="Y747" s="80"/>
      <c r="Z747" s="80">
        <v>4280.0600000000004</v>
      </c>
      <c r="AA747" s="80"/>
      <c r="AB747" s="80"/>
      <c r="AC747" s="80"/>
      <c r="AD747" s="80"/>
      <c r="AE747" s="79">
        <v>71</v>
      </c>
      <c r="AF747" s="80">
        <v>3542.38</v>
      </c>
      <c r="AG747" s="80"/>
      <c r="AH747" s="80">
        <v>4316</v>
      </c>
      <c r="AI747" s="80"/>
      <c r="AJ747" s="80"/>
      <c r="AK747" s="80"/>
      <c r="AL747" s="80"/>
    </row>
    <row r="748" spans="1:65" x14ac:dyDescent="0.25">
      <c r="A748" s="270">
        <v>70551</v>
      </c>
      <c r="B748" s="76" t="s">
        <v>203</v>
      </c>
      <c r="C748" s="76"/>
      <c r="D748" s="76"/>
      <c r="E748" s="77" t="s">
        <v>432</v>
      </c>
      <c r="F748" s="83" t="s">
        <v>51</v>
      </c>
      <c r="G748" s="79">
        <v>427</v>
      </c>
      <c r="H748" s="80">
        <v>1328952.9099999999</v>
      </c>
      <c r="I748" s="80"/>
      <c r="J748" s="80">
        <v>750183.57</v>
      </c>
      <c r="K748" s="80"/>
      <c r="L748" s="80"/>
      <c r="M748" s="80"/>
      <c r="N748" s="80"/>
      <c r="O748" s="79">
        <v>345</v>
      </c>
      <c r="P748" s="80">
        <v>1228825.4099999999</v>
      </c>
      <c r="Q748" s="80"/>
      <c r="R748" s="80">
        <v>677019.51</v>
      </c>
      <c r="S748" s="80"/>
      <c r="T748" s="80"/>
      <c r="U748" s="80"/>
      <c r="V748" s="80"/>
      <c r="W748" s="79">
        <v>249</v>
      </c>
      <c r="X748" s="80">
        <v>868186.15</v>
      </c>
      <c r="Y748" s="80"/>
      <c r="Z748" s="80">
        <v>398776.67</v>
      </c>
      <c r="AA748" s="80"/>
      <c r="AB748" s="80"/>
      <c r="AC748" s="80"/>
      <c r="AD748" s="80"/>
      <c r="AE748" s="79">
        <v>246</v>
      </c>
      <c r="AF748" s="80">
        <v>964367.01</v>
      </c>
      <c r="AG748" s="80"/>
      <c r="AH748" s="80">
        <v>440647.61</v>
      </c>
      <c r="AI748" s="80"/>
      <c r="AJ748" s="80"/>
      <c r="AK748" s="80"/>
      <c r="AL748" s="80"/>
      <c r="AN748" s="198"/>
      <c r="AO748" s="351"/>
      <c r="AP748" s="214"/>
      <c r="AQ748" s="198"/>
      <c r="AR748" s="351"/>
      <c r="AS748" s="214"/>
      <c r="AT748" s="198"/>
      <c r="AU748" s="214"/>
      <c r="AV748" s="214"/>
      <c r="AW748" s="198"/>
      <c r="AX748" s="214"/>
      <c r="AY748" s="214"/>
    </row>
    <row r="749" spans="1:65" x14ac:dyDescent="0.25">
      <c r="A749" s="270">
        <v>70551</v>
      </c>
      <c r="B749" s="76" t="s">
        <v>203</v>
      </c>
      <c r="C749" s="76"/>
      <c r="D749" s="76"/>
      <c r="E749" s="77" t="s">
        <v>433</v>
      </c>
      <c r="F749" s="83" t="s">
        <v>51</v>
      </c>
      <c r="G749" s="79">
        <v>140</v>
      </c>
      <c r="H749" s="80">
        <v>14390.2</v>
      </c>
      <c r="I749" s="80"/>
      <c r="J749" s="80">
        <v>14167.15</v>
      </c>
      <c r="K749" s="80"/>
      <c r="L749" s="80"/>
      <c r="M749" s="80"/>
      <c r="N749" s="80"/>
      <c r="O749" s="79">
        <v>422</v>
      </c>
      <c r="P749" s="80">
        <v>44689.17</v>
      </c>
      <c r="Q749" s="80"/>
      <c r="R749" s="80">
        <v>40991.9</v>
      </c>
      <c r="S749" s="80"/>
      <c r="T749" s="80"/>
      <c r="U749" s="80"/>
      <c r="V749" s="80"/>
      <c r="W749" s="79">
        <v>646</v>
      </c>
      <c r="X749" s="80">
        <v>49051.199999999997</v>
      </c>
      <c r="Y749" s="80"/>
      <c r="Z749" s="80">
        <v>23497.13</v>
      </c>
      <c r="AA749" s="80"/>
      <c r="AB749" s="80"/>
      <c r="AC749" s="80"/>
      <c r="AD749" s="80"/>
      <c r="AE749" s="79">
        <v>33</v>
      </c>
      <c r="AF749" s="80">
        <v>1582.44</v>
      </c>
      <c r="AG749" s="80"/>
      <c r="AH749" s="80">
        <v>1496.4</v>
      </c>
      <c r="AI749" s="80"/>
      <c r="AJ749" s="80"/>
      <c r="AK749" s="80"/>
      <c r="AL749" s="80"/>
    </row>
    <row r="750" spans="1:65" x14ac:dyDescent="0.25">
      <c r="A750" s="417">
        <v>70551</v>
      </c>
      <c r="B750" s="396" t="s">
        <v>203</v>
      </c>
      <c r="C750" s="396"/>
      <c r="D750" s="396"/>
      <c r="E750" s="390" t="s">
        <v>448</v>
      </c>
      <c r="F750" s="390" t="s">
        <v>51</v>
      </c>
      <c r="G750" s="405"/>
      <c r="H750" s="410"/>
      <c r="I750" s="410"/>
      <c r="J750" s="413"/>
      <c r="K750" s="413"/>
      <c r="L750" s="413"/>
      <c r="M750" s="413"/>
      <c r="N750" s="413"/>
      <c r="O750" s="405">
        <v>154</v>
      </c>
      <c r="P750" s="410">
        <v>576737.15</v>
      </c>
      <c r="Q750" s="410"/>
      <c r="R750" s="413">
        <v>29962</v>
      </c>
      <c r="S750" s="413"/>
      <c r="T750" s="413"/>
      <c r="U750" s="413"/>
      <c r="V750" s="413"/>
      <c r="W750" s="415">
        <v>293</v>
      </c>
      <c r="X750" s="413">
        <v>1073354.46</v>
      </c>
      <c r="Y750" s="410"/>
      <c r="Z750" s="413">
        <v>7138</v>
      </c>
      <c r="AA750" s="413"/>
      <c r="AB750" s="413"/>
      <c r="AC750" s="413"/>
      <c r="AD750" s="413"/>
      <c r="AE750" s="415">
        <v>394</v>
      </c>
      <c r="AF750" s="413">
        <v>1625428.14</v>
      </c>
      <c r="AG750" s="410"/>
      <c r="AH750" s="413">
        <v>7064</v>
      </c>
      <c r="AI750" s="413"/>
      <c r="AJ750" s="413"/>
      <c r="AK750" s="413"/>
      <c r="AL750" s="413"/>
      <c r="AM750" s="219"/>
      <c r="AN750" s="219"/>
      <c r="AO750" s="352"/>
      <c r="AP750" s="219"/>
      <c r="AQ750" s="219"/>
      <c r="AR750" s="352"/>
      <c r="AS750" s="219"/>
      <c r="AT750" s="219"/>
      <c r="AU750" s="219"/>
      <c r="AV750" s="219"/>
      <c r="AW750" s="219"/>
      <c r="AX750" s="219"/>
      <c r="AY750" s="219"/>
      <c r="AZ750" s="219"/>
      <c r="BA750" s="219"/>
      <c r="BB750" s="219"/>
      <c r="BC750" s="219"/>
      <c r="BD750" s="219"/>
      <c r="BE750" s="219"/>
      <c r="BF750" s="219"/>
      <c r="BG750" s="219"/>
      <c r="BH750" s="219"/>
      <c r="BI750" s="219"/>
      <c r="BJ750" s="219"/>
      <c r="BK750" s="219"/>
      <c r="BL750" s="219"/>
      <c r="BM750" s="219"/>
    </row>
    <row r="751" spans="1:65" s="276" customFormat="1" x14ac:dyDescent="0.25">
      <c r="A751" s="421">
        <v>70558</v>
      </c>
      <c r="B751" s="391" t="s">
        <v>138</v>
      </c>
      <c r="C751" s="391"/>
      <c r="D751" s="391"/>
      <c r="E751" s="398" t="s">
        <v>432</v>
      </c>
      <c r="F751" s="400" t="s">
        <v>53</v>
      </c>
      <c r="G751" s="403">
        <v>182</v>
      </c>
      <c r="H751" s="408">
        <v>1282646.43</v>
      </c>
      <c r="I751" s="408"/>
      <c r="J751" s="408">
        <v>1466603.49</v>
      </c>
      <c r="K751" s="408"/>
      <c r="L751" s="408"/>
      <c r="M751" s="408"/>
      <c r="N751" s="408"/>
      <c r="O751" s="403">
        <v>186</v>
      </c>
      <c r="P751" s="408">
        <v>1259436.93</v>
      </c>
      <c r="Q751" s="408"/>
      <c r="R751" s="408">
        <v>1554644.01</v>
      </c>
      <c r="S751" s="408"/>
      <c r="T751" s="408"/>
      <c r="U751" s="408"/>
      <c r="V751" s="408"/>
      <c r="W751" s="403">
        <v>170</v>
      </c>
      <c r="X751" s="408">
        <v>868705.47</v>
      </c>
      <c r="Y751" s="408"/>
      <c r="Z751" s="408">
        <v>936661.97</v>
      </c>
      <c r="AA751" s="408"/>
      <c r="AB751" s="408"/>
      <c r="AC751" s="408"/>
      <c r="AD751" s="408"/>
      <c r="AE751" s="403">
        <v>123</v>
      </c>
      <c r="AF751" s="408">
        <v>0</v>
      </c>
      <c r="AG751" s="408"/>
      <c r="AH751" s="408">
        <v>651439.14</v>
      </c>
      <c r="AI751" s="408"/>
      <c r="AJ751" s="408"/>
      <c r="AK751" s="408"/>
      <c r="AL751" s="408"/>
      <c r="AM751" s="4"/>
      <c r="AN751" s="198"/>
      <c r="AO751" s="351"/>
      <c r="AP751" s="214"/>
      <c r="AQ751" s="198"/>
      <c r="AR751" s="351"/>
      <c r="AS751" s="214"/>
      <c r="AT751" s="198"/>
      <c r="AU751" s="214"/>
      <c r="AV751" s="214"/>
      <c r="AW751" s="198"/>
      <c r="AX751" s="214"/>
      <c r="AY751" s="21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</row>
    <row r="752" spans="1:65" s="276" customFormat="1" x14ac:dyDescent="0.25">
      <c r="A752" s="421">
        <v>70558</v>
      </c>
      <c r="B752" s="391" t="s">
        <v>138</v>
      </c>
      <c r="C752" s="391"/>
      <c r="D752" s="391"/>
      <c r="E752" s="398" t="s">
        <v>433</v>
      </c>
      <c r="F752" s="400" t="s">
        <v>53</v>
      </c>
      <c r="G752" s="403">
        <v>150</v>
      </c>
      <c r="H752" s="408">
        <v>82447.8</v>
      </c>
      <c r="I752" s="408"/>
      <c r="J752" s="408">
        <v>45600.52</v>
      </c>
      <c r="K752" s="408"/>
      <c r="L752" s="408"/>
      <c r="M752" s="408"/>
      <c r="N752" s="408"/>
      <c r="O752" s="403">
        <v>266</v>
      </c>
      <c r="P752" s="408">
        <v>181376.07</v>
      </c>
      <c r="Q752" s="408"/>
      <c r="R752" s="408">
        <v>69316</v>
      </c>
      <c r="S752" s="408"/>
      <c r="T752" s="408"/>
      <c r="U752" s="408"/>
      <c r="V752" s="408"/>
      <c r="W752" s="403">
        <v>761</v>
      </c>
      <c r="X752" s="408">
        <v>131148.09</v>
      </c>
      <c r="Y752" s="408"/>
      <c r="Z752" s="408">
        <v>76936.14</v>
      </c>
      <c r="AA752" s="408"/>
      <c r="AB752" s="408"/>
      <c r="AC752" s="408"/>
      <c r="AD752" s="408"/>
      <c r="AE752" s="403">
        <v>2208</v>
      </c>
      <c r="AF752" s="408"/>
      <c r="AG752" s="408"/>
      <c r="AH752" s="408">
        <v>40876.68</v>
      </c>
      <c r="AI752" s="408"/>
      <c r="AJ752" s="408"/>
      <c r="AK752" s="408"/>
      <c r="AL752" s="408"/>
      <c r="AM752" s="4"/>
      <c r="AN752" s="4"/>
      <c r="AO752" s="344"/>
      <c r="AP752" s="4"/>
      <c r="AQ752" s="4"/>
      <c r="AR752" s="34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</row>
    <row r="753" spans="1:65" s="276" customFormat="1" x14ac:dyDescent="0.25">
      <c r="A753" s="421">
        <v>70561</v>
      </c>
      <c r="B753" s="391" t="s">
        <v>204</v>
      </c>
      <c r="C753" s="391"/>
      <c r="D753" s="391"/>
      <c r="E753" s="398" t="s">
        <v>432</v>
      </c>
      <c r="F753" s="400" t="s">
        <v>53</v>
      </c>
      <c r="G753" s="403">
        <v>17</v>
      </c>
      <c r="H753" s="408">
        <v>76427.31</v>
      </c>
      <c r="I753" s="408"/>
      <c r="J753" s="408">
        <v>92074.59</v>
      </c>
      <c r="K753" s="408"/>
      <c r="L753" s="408"/>
      <c r="M753" s="408"/>
      <c r="N753" s="408"/>
      <c r="O753" s="403">
        <v>0</v>
      </c>
      <c r="P753" s="408">
        <v>0</v>
      </c>
      <c r="Q753" s="408"/>
      <c r="R753" s="408">
        <v>0</v>
      </c>
      <c r="S753" s="408"/>
      <c r="T753" s="408"/>
      <c r="U753" s="408"/>
      <c r="V753" s="408"/>
      <c r="W753" s="403">
        <v>2</v>
      </c>
      <c r="X753" s="408">
        <v>13637.51</v>
      </c>
      <c r="Y753" s="408"/>
      <c r="Z753" s="408">
        <v>5952.76</v>
      </c>
      <c r="AA753" s="408"/>
      <c r="AB753" s="408"/>
      <c r="AC753" s="408"/>
      <c r="AD753" s="408"/>
      <c r="AE753" s="403">
        <v>66</v>
      </c>
      <c r="AF753" s="408">
        <v>367004.29</v>
      </c>
      <c r="AG753" s="408"/>
      <c r="AH753" s="408">
        <v>327766.78999999998</v>
      </c>
      <c r="AI753" s="408"/>
      <c r="AJ753" s="408"/>
      <c r="AK753" s="408"/>
      <c r="AL753" s="408"/>
      <c r="AM753" s="4"/>
      <c r="AN753" s="198"/>
      <c r="AO753" s="351"/>
      <c r="AP753" s="214"/>
      <c r="AQ753" s="198"/>
      <c r="AR753" s="351"/>
      <c r="AS753" s="214"/>
      <c r="AT753" s="198"/>
      <c r="AU753" s="214"/>
      <c r="AV753" s="214"/>
      <c r="AW753" s="198"/>
      <c r="AX753" s="214"/>
      <c r="AY753" s="21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</row>
    <row r="754" spans="1:65" s="276" customFormat="1" x14ac:dyDescent="0.25">
      <c r="A754" s="421">
        <v>70561</v>
      </c>
      <c r="B754" s="391" t="s">
        <v>204</v>
      </c>
      <c r="C754" s="391"/>
      <c r="D754" s="391"/>
      <c r="E754" s="398" t="s">
        <v>433</v>
      </c>
      <c r="F754" s="400" t="s">
        <v>53</v>
      </c>
      <c r="G754" s="403"/>
      <c r="H754" s="408"/>
      <c r="I754" s="408"/>
      <c r="J754" s="408"/>
      <c r="K754" s="408"/>
      <c r="L754" s="408"/>
      <c r="M754" s="408"/>
      <c r="N754" s="408"/>
      <c r="O754" s="403"/>
      <c r="P754" s="408"/>
      <c r="Q754" s="408"/>
      <c r="R754" s="408"/>
      <c r="S754" s="408"/>
      <c r="T754" s="408"/>
      <c r="U754" s="408"/>
      <c r="V754" s="408"/>
      <c r="W754" s="403"/>
      <c r="X754" s="408"/>
      <c r="Y754" s="408"/>
      <c r="Z754" s="408"/>
      <c r="AA754" s="408"/>
      <c r="AB754" s="408"/>
      <c r="AC754" s="408"/>
      <c r="AD754" s="408"/>
      <c r="AE754" s="403">
        <v>2608</v>
      </c>
      <c r="AF754" s="408">
        <v>159183.23000000001</v>
      </c>
      <c r="AG754" s="408"/>
      <c r="AH754" s="408">
        <v>149727.12</v>
      </c>
      <c r="AI754" s="408"/>
      <c r="AJ754" s="408"/>
      <c r="AK754" s="408"/>
      <c r="AL754" s="408"/>
      <c r="AM754" s="4"/>
      <c r="AN754" s="4"/>
      <c r="AO754" s="344"/>
      <c r="AP754" s="4"/>
      <c r="AQ754" s="4"/>
      <c r="AR754" s="34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</row>
    <row r="755" spans="1:65" s="276" customFormat="1" x14ac:dyDescent="0.25">
      <c r="A755" s="421">
        <v>70528</v>
      </c>
      <c r="B755" s="391" t="s">
        <v>205</v>
      </c>
      <c r="C755" s="391"/>
      <c r="D755" s="391"/>
      <c r="E755" s="398" t="s">
        <v>432</v>
      </c>
      <c r="F755" s="400" t="s">
        <v>53</v>
      </c>
      <c r="G755" s="403">
        <v>5</v>
      </c>
      <c r="H755" s="408">
        <v>17502.080000000002</v>
      </c>
      <c r="I755" s="408"/>
      <c r="J755" s="408">
        <v>29318.54</v>
      </c>
      <c r="K755" s="408"/>
      <c r="L755" s="408"/>
      <c r="M755" s="408"/>
      <c r="N755" s="408"/>
      <c r="O755" s="403">
        <v>0</v>
      </c>
      <c r="P755" s="408">
        <v>0</v>
      </c>
      <c r="Q755" s="408"/>
      <c r="R755" s="408">
        <v>0</v>
      </c>
      <c r="S755" s="408"/>
      <c r="T755" s="408"/>
      <c r="U755" s="408"/>
      <c r="V755" s="408"/>
      <c r="W755" s="403">
        <v>1</v>
      </c>
      <c r="X755" s="408">
        <v>5449.78</v>
      </c>
      <c r="Y755" s="408"/>
      <c r="Z755" s="408">
        <v>1216</v>
      </c>
      <c r="AA755" s="408"/>
      <c r="AB755" s="408"/>
      <c r="AC755" s="408"/>
      <c r="AD755" s="408"/>
      <c r="AE755" s="403">
        <v>8</v>
      </c>
      <c r="AF755" s="408">
        <v>17246.560000000001</v>
      </c>
      <c r="AG755" s="408"/>
      <c r="AH755" s="408">
        <v>22459.06</v>
      </c>
      <c r="AI755" s="408"/>
      <c r="AJ755" s="408"/>
      <c r="AK755" s="408"/>
      <c r="AL755" s="408"/>
      <c r="AM755" s="4"/>
      <c r="AN755" s="198"/>
      <c r="AO755" s="351"/>
      <c r="AP755" s="214"/>
      <c r="AQ755" s="198"/>
      <c r="AR755" s="351"/>
      <c r="AS755" s="214"/>
      <c r="AT755" s="198"/>
      <c r="AU755" s="214"/>
      <c r="AV755" s="214"/>
      <c r="AW755" s="198"/>
      <c r="AX755" s="214"/>
      <c r="AY755" s="21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</row>
    <row r="756" spans="1:65" s="276" customFormat="1" x14ac:dyDescent="0.25">
      <c r="A756" s="421">
        <v>70528</v>
      </c>
      <c r="B756" s="391" t="s">
        <v>205</v>
      </c>
      <c r="C756" s="391"/>
      <c r="D756" s="391"/>
      <c r="E756" s="398" t="s">
        <v>433</v>
      </c>
      <c r="F756" s="400" t="s">
        <v>53</v>
      </c>
      <c r="G756" s="403"/>
      <c r="H756" s="408"/>
      <c r="I756" s="408"/>
      <c r="J756" s="408"/>
      <c r="K756" s="408"/>
      <c r="L756" s="408"/>
      <c r="M756" s="408"/>
      <c r="N756" s="408"/>
      <c r="O756" s="403"/>
      <c r="P756" s="408"/>
      <c r="Q756" s="408"/>
      <c r="R756" s="408"/>
      <c r="S756" s="408"/>
      <c r="T756" s="408"/>
      <c r="U756" s="408"/>
      <c r="V756" s="408"/>
      <c r="W756" s="403"/>
      <c r="X756" s="408"/>
      <c r="Y756" s="408"/>
      <c r="Z756" s="408"/>
      <c r="AA756" s="408"/>
      <c r="AB756" s="408"/>
      <c r="AC756" s="408"/>
      <c r="AD756" s="408"/>
      <c r="AE756" s="403">
        <v>1727</v>
      </c>
      <c r="AF756" s="408">
        <v>179400.06</v>
      </c>
      <c r="AG756" s="408"/>
      <c r="AH756" s="408">
        <v>66403.820000000007</v>
      </c>
      <c r="AI756" s="408"/>
      <c r="AJ756" s="408"/>
      <c r="AK756" s="408"/>
      <c r="AL756" s="408"/>
      <c r="AM756" s="4"/>
      <c r="AN756" s="4"/>
      <c r="AO756" s="344"/>
      <c r="AP756" s="4"/>
      <c r="AQ756" s="4"/>
      <c r="AR756" s="34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</row>
    <row r="757" spans="1:65" s="276" customFormat="1" x14ac:dyDescent="0.25">
      <c r="A757" s="421">
        <v>70526</v>
      </c>
      <c r="B757" s="391" t="s">
        <v>206</v>
      </c>
      <c r="C757" s="391"/>
      <c r="D757" s="391"/>
      <c r="E757" s="398" t="s">
        <v>432</v>
      </c>
      <c r="F757" s="400" t="s">
        <v>53</v>
      </c>
      <c r="G757" s="403">
        <v>48</v>
      </c>
      <c r="H757" s="408">
        <v>643604.71</v>
      </c>
      <c r="I757" s="408"/>
      <c r="J757" s="408">
        <v>307487.49</v>
      </c>
      <c r="K757" s="408"/>
      <c r="L757" s="408"/>
      <c r="M757" s="408"/>
      <c r="N757" s="408"/>
      <c r="O757" s="403">
        <v>1</v>
      </c>
      <c r="P757" s="408">
        <v>6822.23</v>
      </c>
      <c r="Q757" s="408"/>
      <c r="R757" s="408">
        <v>7851.88</v>
      </c>
      <c r="S757" s="408"/>
      <c r="T757" s="408"/>
      <c r="U757" s="408"/>
      <c r="V757" s="408"/>
      <c r="W757" s="403">
        <v>7</v>
      </c>
      <c r="X757" s="408">
        <v>78188.320000000007</v>
      </c>
      <c r="Y757" s="408"/>
      <c r="Z757" s="408">
        <v>31202.34</v>
      </c>
      <c r="AA757" s="408"/>
      <c r="AB757" s="408"/>
      <c r="AC757" s="408"/>
      <c r="AD757" s="408"/>
      <c r="AE757" s="403">
        <v>85</v>
      </c>
      <c r="AF757" s="408">
        <v>1135320.29</v>
      </c>
      <c r="AG757" s="408"/>
      <c r="AH757" s="408">
        <v>468057.06</v>
      </c>
      <c r="AI757" s="408"/>
      <c r="AJ757" s="408"/>
      <c r="AK757" s="408"/>
      <c r="AL757" s="408"/>
      <c r="AM757" s="4"/>
      <c r="AN757" s="198"/>
      <c r="AO757" s="351"/>
      <c r="AP757" s="214"/>
      <c r="AQ757" s="198"/>
      <c r="AR757" s="351"/>
      <c r="AS757" s="214"/>
      <c r="AT757" s="198"/>
      <c r="AU757" s="214"/>
      <c r="AV757" s="214"/>
      <c r="AW757" s="198"/>
      <c r="AX757" s="214"/>
      <c r="AY757" s="21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</row>
    <row r="758" spans="1:65" s="276" customFormat="1" x14ac:dyDescent="0.25">
      <c r="A758" s="421">
        <v>70526</v>
      </c>
      <c r="B758" s="391" t="s">
        <v>206</v>
      </c>
      <c r="C758" s="391"/>
      <c r="D758" s="391"/>
      <c r="E758" s="398" t="s">
        <v>433</v>
      </c>
      <c r="F758" s="400" t="s">
        <v>53</v>
      </c>
      <c r="G758" s="403">
        <v>975</v>
      </c>
      <c r="H758" s="408">
        <v>83014.539999999994</v>
      </c>
      <c r="I758" s="408"/>
      <c r="J758" s="408">
        <v>46735.360000000001</v>
      </c>
      <c r="K758" s="408"/>
      <c r="L758" s="408"/>
      <c r="M758" s="408"/>
      <c r="N758" s="408"/>
      <c r="O758" s="403">
        <v>223</v>
      </c>
      <c r="P758" s="408">
        <v>17737.12</v>
      </c>
      <c r="Q758" s="408"/>
      <c r="R758" s="408">
        <v>13095.98</v>
      </c>
      <c r="S758" s="408"/>
      <c r="T758" s="408"/>
      <c r="U758" s="408"/>
      <c r="V758" s="408"/>
      <c r="W758" s="403">
        <v>1</v>
      </c>
      <c r="X758" s="408">
        <v>61.64</v>
      </c>
      <c r="Y758" s="408"/>
      <c r="Z758" s="408">
        <v>0</v>
      </c>
      <c r="AA758" s="408"/>
      <c r="AB758" s="408"/>
      <c r="AC758" s="408"/>
      <c r="AD758" s="408"/>
      <c r="AE758" s="403">
        <v>1102</v>
      </c>
      <c r="AF758" s="408">
        <v>68600.72</v>
      </c>
      <c r="AG758" s="408"/>
      <c r="AH758" s="408">
        <v>82023.600000000006</v>
      </c>
      <c r="AI758" s="408"/>
      <c r="AJ758" s="408"/>
      <c r="AK758" s="408"/>
      <c r="AL758" s="408"/>
      <c r="AM758" s="4"/>
      <c r="AN758" s="4"/>
      <c r="AO758" s="344"/>
      <c r="AP758" s="4"/>
      <c r="AQ758" s="4"/>
      <c r="AR758" s="34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</row>
    <row r="759" spans="1:65" s="276" customFormat="1" x14ac:dyDescent="0.25">
      <c r="A759" s="421">
        <v>170006</v>
      </c>
      <c r="B759" s="391" t="s">
        <v>207</v>
      </c>
      <c r="C759" s="391"/>
      <c r="D759" s="391"/>
      <c r="E759" s="398" t="s">
        <v>432</v>
      </c>
      <c r="F759" s="400" t="s">
        <v>53</v>
      </c>
      <c r="G759" s="403">
        <v>97</v>
      </c>
      <c r="H759" s="408">
        <v>0</v>
      </c>
      <c r="I759" s="408"/>
      <c r="J759" s="408">
        <v>600988.85</v>
      </c>
      <c r="K759" s="408"/>
      <c r="L759" s="408"/>
      <c r="M759" s="408"/>
      <c r="N759" s="408"/>
      <c r="O759" s="403">
        <v>397</v>
      </c>
      <c r="P759" s="408">
        <v>0</v>
      </c>
      <c r="Q759" s="408"/>
      <c r="R759" s="408">
        <v>2543649.77</v>
      </c>
      <c r="S759" s="408"/>
      <c r="T759" s="408"/>
      <c r="U759" s="408"/>
      <c r="V759" s="408"/>
      <c r="W759" s="403">
        <v>5</v>
      </c>
      <c r="X759" s="408">
        <v>0</v>
      </c>
      <c r="Y759" s="408"/>
      <c r="Z759" s="408">
        <v>26599.09</v>
      </c>
      <c r="AA759" s="408"/>
      <c r="AB759" s="408"/>
      <c r="AC759" s="408"/>
      <c r="AD759" s="408"/>
      <c r="AE759" s="403">
        <v>3</v>
      </c>
      <c r="AF759" s="408">
        <v>0</v>
      </c>
      <c r="AG759" s="408"/>
      <c r="AH759" s="408">
        <v>14666.7</v>
      </c>
      <c r="AI759" s="408"/>
      <c r="AJ759" s="408"/>
      <c r="AK759" s="408"/>
      <c r="AL759" s="408"/>
      <c r="AM759" s="4"/>
      <c r="AN759" s="198"/>
      <c r="AO759" s="351"/>
      <c r="AP759" s="214"/>
      <c r="AQ759" s="198"/>
      <c r="AR759" s="351"/>
      <c r="AS759" s="214"/>
      <c r="AT759" s="198"/>
      <c r="AU759" s="214"/>
      <c r="AV759" s="214"/>
      <c r="AW759" s="198"/>
      <c r="AX759" s="214"/>
      <c r="AY759" s="21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</row>
    <row r="760" spans="1:65" s="276" customFormat="1" x14ac:dyDescent="0.25">
      <c r="A760" s="421">
        <v>170006</v>
      </c>
      <c r="B760" s="391" t="s">
        <v>207</v>
      </c>
      <c r="C760" s="391"/>
      <c r="D760" s="391"/>
      <c r="E760" s="398" t="s">
        <v>433</v>
      </c>
      <c r="F760" s="400" t="s">
        <v>53</v>
      </c>
      <c r="G760" s="403">
        <v>2</v>
      </c>
      <c r="H760" s="408"/>
      <c r="I760" s="408"/>
      <c r="J760" s="408">
        <v>807.86</v>
      </c>
      <c r="K760" s="408"/>
      <c r="L760" s="408"/>
      <c r="M760" s="408"/>
      <c r="N760" s="408"/>
      <c r="O760" s="403">
        <v>19</v>
      </c>
      <c r="P760" s="408"/>
      <c r="Q760" s="408"/>
      <c r="R760" s="408">
        <v>485.59</v>
      </c>
      <c r="S760" s="408"/>
      <c r="T760" s="408"/>
      <c r="U760" s="408"/>
      <c r="V760" s="408"/>
      <c r="W760" s="403">
        <v>95</v>
      </c>
      <c r="X760" s="408"/>
      <c r="Y760" s="408"/>
      <c r="Z760" s="408">
        <v>12360.1</v>
      </c>
      <c r="AA760" s="408"/>
      <c r="AB760" s="408"/>
      <c r="AC760" s="408"/>
      <c r="AD760" s="408"/>
      <c r="AE760" s="403">
        <v>116</v>
      </c>
      <c r="AF760" s="408"/>
      <c r="AG760" s="408"/>
      <c r="AH760" s="408">
        <v>14688.89</v>
      </c>
      <c r="AI760" s="408"/>
      <c r="AJ760" s="408"/>
      <c r="AK760" s="408"/>
      <c r="AL760" s="408"/>
      <c r="AM760" s="4"/>
      <c r="AN760" s="4"/>
      <c r="AO760" s="344"/>
      <c r="AP760" s="4"/>
      <c r="AQ760" s="4"/>
      <c r="AR760" s="34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</row>
    <row r="761" spans="1:65" s="276" customFormat="1" x14ac:dyDescent="0.25">
      <c r="A761" s="421">
        <v>70516</v>
      </c>
      <c r="B761" s="391" t="s">
        <v>208</v>
      </c>
      <c r="C761" s="391"/>
      <c r="D761" s="391"/>
      <c r="E761" s="398" t="s">
        <v>432</v>
      </c>
      <c r="F761" s="400" t="s">
        <v>53</v>
      </c>
      <c r="G761" s="403">
        <v>68</v>
      </c>
      <c r="H761" s="408">
        <v>688802.97</v>
      </c>
      <c r="I761" s="408"/>
      <c r="J761" s="408">
        <v>601254.31999999995</v>
      </c>
      <c r="K761" s="408"/>
      <c r="L761" s="408"/>
      <c r="M761" s="408"/>
      <c r="N761" s="408"/>
      <c r="O761" s="403">
        <v>118</v>
      </c>
      <c r="P761" s="408">
        <v>877966.87</v>
      </c>
      <c r="Q761" s="408"/>
      <c r="R761" s="408">
        <v>940496.46</v>
      </c>
      <c r="S761" s="408"/>
      <c r="T761" s="408"/>
      <c r="U761" s="408"/>
      <c r="V761" s="408"/>
      <c r="W761" s="403">
        <v>82</v>
      </c>
      <c r="X761" s="408">
        <v>733192.75</v>
      </c>
      <c r="Y761" s="408"/>
      <c r="Z761" s="408">
        <v>460441.71</v>
      </c>
      <c r="AA761" s="408"/>
      <c r="AB761" s="408"/>
      <c r="AC761" s="408"/>
      <c r="AD761" s="408"/>
      <c r="AE761" s="403">
        <v>12</v>
      </c>
      <c r="AF761" s="408">
        <v>94654.720000000001</v>
      </c>
      <c r="AG761" s="408"/>
      <c r="AH761" s="408">
        <v>100558.99</v>
      </c>
      <c r="AI761" s="408"/>
      <c r="AJ761" s="408"/>
      <c r="AK761" s="408"/>
      <c r="AL761" s="408"/>
      <c r="AM761" s="4"/>
      <c r="AN761" s="198"/>
      <c r="AO761" s="351"/>
      <c r="AP761" s="214"/>
      <c r="AQ761" s="198"/>
      <c r="AR761" s="351"/>
      <c r="AS761" s="214"/>
      <c r="AT761" s="198"/>
      <c r="AU761" s="214"/>
      <c r="AV761" s="214"/>
      <c r="AW761" s="198"/>
      <c r="AX761" s="214"/>
      <c r="AY761" s="21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</row>
    <row r="762" spans="1:65" s="276" customFormat="1" x14ac:dyDescent="0.25">
      <c r="A762" s="421">
        <v>70516</v>
      </c>
      <c r="B762" s="391" t="s">
        <v>208</v>
      </c>
      <c r="C762" s="391"/>
      <c r="D762" s="391"/>
      <c r="E762" s="398" t="s">
        <v>433</v>
      </c>
      <c r="F762" s="400" t="s">
        <v>53</v>
      </c>
      <c r="G762" s="403">
        <v>57</v>
      </c>
      <c r="H762" s="408">
        <v>94426.07</v>
      </c>
      <c r="I762" s="408"/>
      <c r="J762" s="408">
        <v>112386.08</v>
      </c>
      <c r="K762" s="408"/>
      <c r="L762" s="408"/>
      <c r="M762" s="408"/>
      <c r="N762" s="408"/>
      <c r="O762" s="403">
        <v>159</v>
      </c>
      <c r="P762" s="408">
        <v>74175.210000000006</v>
      </c>
      <c r="Q762" s="408"/>
      <c r="R762" s="408">
        <v>92807.41</v>
      </c>
      <c r="S762" s="408"/>
      <c r="T762" s="408"/>
      <c r="U762" s="408"/>
      <c r="V762" s="408"/>
      <c r="W762" s="403">
        <v>124</v>
      </c>
      <c r="X762" s="408">
        <v>51489.02</v>
      </c>
      <c r="Y762" s="408"/>
      <c r="Z762" s="408">
        <v>32420.2</v>
      </c>
      <c r="AA762" s="408"/>
      <c r="AB762" s="408"/>
      <c r="AC762" s="408"/>
      <c r="AD762" s="408"/>
      <c r="AE762" s="403"/>
      <c r="AF762" s="408"/>
      <c r="AG762" s="408"/>
      <c r="AH762" s="408"/>
      <c r="AI762" s="408"/>
      <c r="AJ762" s="408"/>
      <c r="AK762" s="408"/>
      <c r="AL762" s="408"/>
      <c r="AM762" s="4"/>
      <c r="AN762" s="4"/>
      <c r="AO762" s="344"/>
      <c r="AP762" s="4"/>
      <c r="AQ762" s="4"/>
      <c r="AR762" s="34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</row>
    <row r="763" spans="1:65" s="276" customFormat="1" x14ac:dyDescent="0.25">
      <c r="A763" s="421">
        <v>70592</v>
      </c>
      <c r="B763" s="391" t="s">
        <v>156</v>
      </c>
      <c r="C763" s="391"/>
      <c r="D763" s="391"/>
      <c r="E763" s="398" t="s">
        <v>432</v>
      </c>
      <c r="F763" s="400" t="s">
        <v>53</v>
      </c>
      <c r="G763" s="403">
        <v>36</v>
      </c>
      <c r="H763" s="408">
        <v>323361.45</v>
      </c>
      <c r="I763" s="408"/>
      <c r="J763" s="408">
        <v>183149.5</v>
      </c>
      <c r="K763" s="408"/>
      <c r="L763" s="408"/>
      <c r="M763" s="408"/>
      <c r="N763" s="408"/>
      <c r="O763" s="403">
        <v>52</v>
      </c>
      <c r="P763" s="408">
        <v>379313.6</v>
      </c>
      <c r="Q763" s="408"/>
      <c r="R763" s="408">
        <v>253107.94</v>
      </c>
      <c r="S763" s="408"/>
      <c r="T763" s="408"/>
      <c r="U763" s="408"/>
      <c r="V763" s="408"/>
      <c r="W763" s="403">
        <v>76</v>
      </c>
      <c r="X763" s="408">
        <v>689197.58</v>
      </c>
      <c r="Y763" s="408"/>
      <c r="Z763" s="408">
        <v>218500.62</v>
      </c>
      <c r="AA763" s="408"/>
      <c r="AB763" s="408"/>
      <c r="AC763" s="408"/>
      <c r="AD763" s="408"/>
      <c r="AE763" s="403">
        <v>27</v>
      </c>
      <c r="AF763" s="408">
        <v>217102.16</v>
      </c>
      <c r="AG763" s="408"/>
      <c r="AH763" s="408">
        <v>130564.15</v>
      </c>
      <c r="AI763" s="408"/>
      <c r="AJ763" s="408"/>
      <c r="AK763" s="408"/>
      <c r="AL763" s="408"/>
      <c r="AM763" s="4"/>
      <c r="AN763" s="198"/>
      <c r="AO763" s="351"/>
      <c r="AP763" s="214"/>
      <c r="AQ763" s="198"/>
      <c r="AR763" s="351"/>
      <c r="AS763" s="214"/>
      <c r="AT763" s="198"/>
      <c r="AU763" s="214"/>
      <c r="AV763" s="214"/>
      <c r="AW763" s="198"/>
      <c r="AX763" s="214"/>
      <c r="AY763" s="21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</row>
    <row r="764" spans="1:65" s="276" customFormat="1" x14ac:dyDescent="0.25">
      <c r="A764" s="421">
        <v>70592</v>
      </c>
      <c r="B764" s="391" t="s">
        <v>156</v>
      </c>
      <c r="C764" s="391"/>
      <c r="D764" s="391"/>
      <c r="E764" s="398" t="s">
        <v>433</v>
      </c>
      <c r="F764" s="400" t="s">
        <v>53</v>
      </c>
      <c r="G764" s="403">
        <v>128</v>
      </c>
      <c r="H764" s="408">
        <v>76038.77</v>
      </c>
      <c r="I764" s="408"/>
      <c r="J764" s="408">
        <v>183136.09</v>
      </c>
      <c r="K764" s="408"/>
      <c r="L764" s="408"/>
      <c r="M764" s="408"/>
      <c r="N764" s="408"/>
      <c r="O764" s="403">
        <v>266</v>
      </c>
      <c r="P764" s="408">
        <v>92727.46</v>
      </c>
      <c r="Q764" s="408"/>
      <c r="R764" s="408">
        <v>129031.91</v>
      </c>
      <c r="S764" s="408"/>
      <c r="T764" s="408"/>
      <c r="U764" s="408"/>
      <c r="V764" s="408"/>
      <c r="W764" s="403">
        <v>489</v>
      </c>
      <c r="X764" s="408">
        <v>120112.43</v>
      </c>
      <c r="Y764" s="408"/>
      <c r="Z764" s="408">
        <v>106750.73</v>
      </c>
      <c r="AA764" s="408"/>
      <c r="AB764" s="408"/>
      <c r="AC764" s="408"/>
      <c r="AD764" s="408"/>
      <c r="AE764" s="403">
        <v>98</v>
      </c>
      <c r="AF764" s="408">
        <v>26545.68</v>
      </c>
      <c r="AG764" s="408"/>
      <c r="AH764" s="408">
        <v>26169.56</v>
      </c>
      <c r="AI764" s="408"/>
      <c r="AJ764" s="408"/>
      <c r="AK764" s="408"/>
      <c r="AL764" s="408"/>
      <c r="AM764" s="4"/>
      <c r="AN764" s="4"/>
      <c r="AO764" s="344"/>
      <c r="AP764" s="4"/>
      <c r="AQ764" s="4"/>
      <c r="AR764" s="34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</row>
    <row r="765" spans="1:65" s="276" customFormat="1" x14ac:dyDescent="0.25">
      <c r="A765" s="421">
        <v>70580</v>
      </c>
      <c r="B765" s="391" t="s">
        <v>209</v>
      </c>
      <c r="C765" s="391"/>
      <c r="D765" s="391"/>
      <c r="E765" s="398" t="s">
        <v>432</v>
      </c>
      <c r="F765" s="400" t="s">
        <v>53</v>
      </c>
      <c r="G765" s="403">
        <v>3</v>
      </c>
      <c r="H765" s="408">
        <v>50947.15</v>
      </c>
      <c r="I765" s="408"/>
      <c r="J765" s="408">
        <v>72181.009999999995</v>
      </c>
      <c r="K765" s="408"/>
      <c r="L765" s="408"/>
      <c r="M765" s="408"/>
      <c r="N765" s="408"/>
      <c r="O765" s="403">
        <v>2</v>
      </c>
      <c r="P765" s="408">
        <v>35829.599999999999</v>
      </c>
      <c r="Q765" s="408"/>
      <c r="R765" s="408">
        <v>48817.26</v>
      </c>
      <c r="S765" s="408"/>
      <c r="T765" s="408"/>
      <c r="U765" s="408"/>
      <c r="V765" s="408"/>
      <c r="W765" s="403">
        <v>17</v>
      </c>
      <c r="X765" s="408">
        <v>290760.03000000003</v>
      </c>
      <c r="Y765" s="408"/>
      <c r="Z765" s="408">
        <v>36781.129999999997</v>
      </c>
      <c r="AA765" s="408"/>
      <c r="AB765" s="408"/>
      <c r="AC765" s="408"/>
      <c r="AD765" s="408"/>
      <c r="AE765" s="403">
        <v>14</v>
      </c>
      <c r="AF765" s="408">
        <v>118751.16</v>
      </c>
      <c r="AG765" s="408"/>
      <c r="AH765" s="408">
        <v>81092.83</v>
      </c>
      <c r="AI765" s="408"/>
      <c r="AJ765" s="408"/>
      <c r="AK765" s="408"/>
      <c r="AL765" s="408"/>
      <c r="AM765" s="4"/>
      <c r="AN765" s="198"/>
      <c r="AO765" s="351"/>
      <c r="AP765" s="214"/>
      <c r="AQ765" s="198"/>
      <c r="AR765" s="351"/>
      <c r="AS765" s="214"/>
      <c r="AT765" s="198"/>
      <c r="AU765" s="214"/>
      <c r="AV765" s="214"/>
      <c r="AW765" s="198"/>
      <c r="AX765" s="214"/>
      <c r="AY765" s="21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</row>
    <row r="766" spans="1:65" s="276" customFormat="1" x14ac:dyDescent="0.25">
      <c r="A766" s="421">
        <v>70580</v>
      </c>
      <c r="B766" s="391" t="s">
        <v>209</v>
      </c>
      <c r="C766" s="391"/>
      <c r="D766" s="391"/>
      <c r="E766" s="398" t="s">
        <v>433</v>
      </c>
      <c r="F766" s="400" t="s">
        <v>53</v>
      </c>
      <c r="G766" s="403">
        <v>3</v>
      </c>
      <c r="H766" s="408">
        <v>475.59</v>
      </c>
      <c r="I766" s="408"/>
      <c r="J766" s="408">
        <v>866.35</v>
      </c>
      <c r="K766" s="408"/>
      <c r="L766" s="408"/>
      <c r="M766" s="408"/>
      <c r="N766" s="408"/>
      <c r="O766" s="403">
        <v>17</v>
      </c>
      <c r="P766" s="408">
        <v>2576.36</v>
      </c>
      <c r="Q766" s="408"/>
      <c r="R766" s="408">
        <v>3980.5</v>
      </c>
      <c r="S766" s="408"/>
      <c r="T766" s="408"/>
      <c r="U766" s="408"/>
      <c r="V766" s="408"/>
      <c r="W766" s="403">
        <v>130</v>
      </c>
      <c r="X766" s="408">
        <v>19827.330000000002</v>
      </c>
      <c r="Y766" s="408"/>
      <c r="Z766" s="408">
        <v>17912.560000000001</v>
      </c>
      <c r="AA766" s="408"/>
      <c r="AB766" s="408"/>
      <c r="AC766" s="408"/>
      <c r="AD766" s="408"/>
      <c r="AE766" s="403">
        <v>1166</v>
      </c>
      <c r="AF766" s="408">
        <v>54987.62</v>
      </c>
      <c r="AG766" s="408"/>
      <c r="AH766" s="408">
        <v>72281.850000000006</v>
      </c>
      <c r="AI766" s="408"/>
      <c r="AJ766" s="408"/>
      <c r="AK766" s="408"/>
      <c r="AL766" s="408"/>
      <c r="AM766" s="4"/>
      <c r="AN766" s="4"/>
      <c r="AO766" s="344"/>
      <c r="AP766" s="4"/>
      <c r="AQ766" s="4"/>
      <c r="AR766" s="34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</row>
    <row r="767" spans="1:65" s="276" customFormat="1" x14ac:dyDescent="0.25">
      <c r="A767" s="424">
        <v>70570</v>
      </c>
      <c r="B767" s="391" t="s">
        <v>164</v>
      </c>
      <c r="C767" s="391"/>
      <c r="D767" s="391"/>
      <c r="E767" s="398" t="s">
        <v>432</v>
      </c>
      <c r="F767" s="400" t="s">
        <v>53</v>
      </c>
      <c r="G767" s="403">
        <v>48</v>
      </c>
      <c r="H767" s="408">
        <v>335344.28000000003</v>
      </c>
      <c r="I767" s="408"/>
      <c r="J767" s="408">
        <v>422274.01</v>
      </c>
      <c r="K767" s="408"/>
      <c r="L767" s="408"/>
      <c r="M767" s="408"/>
      <c r="N767" s="408"/>
      <c r="O767" s="403">
        <v>61</v>
      </c>
      <c r="P767" s="408">
        <v>500466.82</v>
      </c>
      <c r="Q767" s="408"/>
      <c r="R767" s="408">
        <v>308961.32</v>
      </c>
      <c r="S767" s="408"/>
      <c r="T767" s="408"/>
      <c r="U767" s="408"/>
      <c r="V767" s="408"/>
      <c r="W767" s="403">
        <v>76</v>
      </c>
      <c r="X767" s="408">
        <v>689759.98</v>
      </c>
      <c r="Y767" s="408"/>
      <c r="Z767" s="408">
        <v>310884.23</v>
      </c>
      <c r="AA767" s="408"/>
      <c r="AB767" s="408"/>
      <c r="AC767" s="408"/>
      <c r="AD767" s="408"/>
      <c r="AE767" s="403">
        <v>37</v>
      </c>
      <c r="AF767" s="408">
        <v>320880.08</v>
      </c>
      <c r="AG767" s="408"/>
      <c r="AH767" s="408">
        <v>209060.03</v>
      </c>
      <c r="AI767" s="408"/>
      <c r="AJ767" s="408"/>
      <c r="AK767" s="408"/>
      <c r="AL767" s="408"/>
      <c r="AM767" s="4"/>
      <c r="AN767" s="198"/>
      <c r="AO767" s="351"/>
      <c r="AP767" s="214"/>
      <c r="AQ767" s="198"/>
      <c r="AR767" s="351"/>
      <c r="AS767" s="214"/>
      <c r="AT767" s="198"/>
      <c r="AU767" s="214"/>
      <c r="AV767" s="214"/>
      <c r="AW767" s="198"/>
      <c r="AX767" s="214"/>
      <c r="AY767" s="21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</row>
    <row r="768" spans="1:65" s="276" customFormat="1" x14ac:dyDescent="0.25">
      <c r="A768" s="421">
        <v>70570</v>
      </c>
      <c r="B768" s="391" t="s">
        <v>164</v>
      </c>
      <c r="C768" s="391"/>
      <c r="D768" s="391"/>
      <c r="E768" s="398" t="s">
        <v>433</v>
      </c>
      <c r="F768" s="400" t="s">
        <v>53</v>
      </c>
      <c r="G768" s="403">
        <v>272</v>
      </c>
      <c r="H768" s="408">
        <v>143616.29999999999</v>
      </c>
      <c r="I768" s="408"/>
      <c r="J768" s="408">
        <v>95497.26</v>
      </c>
      <c r="K768" s="408"/>
      <c r="L768" s="408"/>
      <c r="M768" s="408"/>
      <c r="N768" s="408"/>
      <c r="O768" s="403">
        <v>661</v>
      </c>
      <c r="P768" s="408">
        <v>183000.04</v>
      </c>
      <c r="Q768" s="408"/>
      <c r="R768" s="408">
        <v>69528.31</v>
      </c>
      <c r="S768" s="408"/>
      <c r="T768" s="408"/>
      <c r="U768" s="408"/>
      <c r="V768" s="408"/>
      <c r="W768" s="403">
        <v>1305</v>
      </c>
      <c r="X768" s="408">
        <v>298705.83</v>
      </c>
      <c r="Y768" s="408"/>
      <c r="Z768" s="408">
        <v>131681.88</v>
      </c>
      <c r="AA768" s="408"/>
      <c r="AB768" s="408"/>
      <c r="AC768" s="408"/>
      <c r="AD768" s="408"/>
      <c r="AE768" s="403">
        <v>189</v>
      </c>
      <c r="AF768" s="408">
        <v>25929.33</v>
      </c>
      <c r="AG768" s="408"/>
      <c r="AH768" s="408">
        <v>13716.85</v>
      </c>
      <c r="AI768" s="408"/>
      <c r="AJ768" s="408"/>
      <c r="AK768" s="408"/>
      <c r="AL768" s="408"/>
      <c r="AM768" s="4"/>
      <c r="AN768" s="4"/>
      <c r="AO768" s="344"/>
      <c r="AP768" s="4"/>
      <c r="AQ768" s="4"/>
      <c r="AR768" s="34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</row>
    <row r="769" spans="1:65" s="276" customFormat="1" x14ac:dyDescent="0.25">
      <c r="A769" s="424">
        <v>70654</v>
      </c>
      <c r="B769" s="391" t="s">
        <v>167</v>
      </c>
      <c r="C769" s="391"/>
      <c r="D769" s="391"/>
      <c r="E769" s="398" t="s">
        <v>432</v>
      </c>
      <c r="F769" s="400" t="s">
        <v>53</v>
      </c>
      <c r="G769" s="403">
        <v>18</v>
      </c>
      <c r="H769" s="408">
        <v>82255.839999999997</v>
      </c>
      <c r="I769" s="408"/>
      <c r="J769" s="408">
        <v>65535.56</v>
      </c>
      <c r="K769" s="408"/>
      <c r="L769" s="408"/>
      <c r="M769" s="408"/>
      <c r="N769" s="408"/>
      <c r="O769" s="403">
        <v>19</v>
      </c>
      <c r="P769" s="408">
        <v>120132.49</v>
      </c>
      <c r="Q769" s="408"/>
      <c r="R769" s="408">
        <v>79624.53</v>
      </c>
      <c r="S769" s="408"/>
      <c r="T769" s="408"/>
      <c r="U769" s="408"/>
      <c r="V769" s="408"/>
      <c r="W769" s="403">
        <v>92</v>
      </c>
      <c r="X769" s="408">
        <v>472784.58</v>
      </c>
      <c r="Y769" s="408"/>
      <c r="Z769" s="408">
        <v>286403.78000000003</v>
      </c>
      <c r="AA769" s="408"/>
      <c r="AB769" s="408"/>
      <c r="AC769" s="408"/>
      <c r="AD769" s="408"/>
      <c r="AE769" s="403">
        <v>70</v>
      </c>
      <c r="AF769" s="408">
        <v>302805.01</v>
      </c>
      <c r="AG769" s="408"/>
      <c r="AH769" s="408">
        <v>221435.75</v>
      </c>
      <c r="AI769" s="408"/>
      <c r="AJ769" s="408"/>
      <c r="AK769" s="408"/>
      <c r="AL769" s="408"/>
      <c r="AM769" s="4"/>
      <c r="AN769" s="198"/>
      <c r="AO769" s="351"/>
      <c r="AP769" s="214"/>
      <c r="AQ769" s="198"/>
      <c r="AR769" s="351"/>
      <c r="AS769" s="214"/>
      <c r="AT769" s="198"/>
      <c r="AU769" s="214"/>
      <c r="AV769" s="214"/>
      <c r="AW769" s="198"/>
      <c r="AX769" s="214"/>
      <c r="AY769" s="21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</row>
    <row r="770" spans="1:65" s="276" customFormat="1" x14ac:dyDescent="0.25">
      <c r="A770" s="421">
        <v>70654</v>
      </c>
      <c r="B770" s="391" t="s">
        <v>167</v>
      </c>
      <c r="C770" s="391"/>
      <c r="D770" s="391"/>
      <c r="E770" s="398" t="s">
        <v>433</v>
      </c>
      <c r="F770" s="400" t="s">
        <v>53</v>
      </c>
      <c r="G770" s="403">
        <v>28</v>
      </c>
      <c r="H770" s="408">
        <v>3188.39</v>
      </c>
      <c r="I770" s="408"/>
      <c r="J770" s="408">
        <v>1837.24</v>
      </c>
      <c r="K770" s="408"/>
      <c r="L770" s="408"/>
      <c r="M770" s="408"/>
      <c r="N770" s="408"/>
      <c r="O770" s="403">
        <v>17</v>
      </c>
      <c r="P770" s="408">
        <v>5273.07</v>
      </c>
      <c r="Q770" s="408"/>
      <c r="R770" s="408">
        <v>4414.95</v>
      </c>
      <c r="S770" s="408"/>
      <c r="T770" s="408"/>
      <c r="U770" s="408"/>
      <c r="V770" s="408"/>
      <c r="W770" s="403">
        <v>641</v>
      </c>
      <c r="X770" s="408">
        <v>77266.31</v>
      </c>
      <c r="Y770" s="408"/>
      <c r="Z770" s="408">
        <v>59044.97</v>
      </c>
      <c r="AA770" s="408"/>
      <c r="AB770" s="408"/>
      <c r="AC770" s="408"/>
      <c r="AD770" s="408"/>
      <c r="AE770" s="403">
        <v>8</v>
      </c>
      <c r="AF770" s="408">
        <v>269.79000000000002</v>
      </c>
      <c r="AG770" s="408"/>
      <c r="AH770" s="408">
        <v>594.24</v>
      </c>
      <c r="AI770" s="408"/>
      <c r="AJ770" s="408"/>
      <c r="AK770" s="408"/>
      <c r="AL770" s="408"/>
      <c r="AM770" s="4"/>
      <c r="AN770" s="4"/>
      <c r="AO770" s="344"/>
      <c r="AP770" s="4"/>
      <c r="AQ770" s="4"/>
      <c r="AR770" s="34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</row>
    <row r="771" spans="1:65" s="276" customFormat="1" x14ac:dyDescent="0.25">
      <c r="A771" s="421">
        <v>70445</v>
      </c>
      <c r="B771" s="391" t="s">
        <v>210</v>
      </c>
      <c r="C771" s="391"/>
      <c r="D771" s="391"/>
      <c r="E771" s="398" t="s">
        <v>432</v>
      </c>
      <c r="F771" s="400" t="s">
        <v>53</v>
      </c>
      <c r="G771" s="403">
        <v>0</v>
      </c>
      <c r="H771" s="408">
        <v>0</v>
      </c>
      <c r="I771" s="408"/>
      <c r="J771" s="408">
        <v>0</v>
      </c>
      <c r="K771" s="408"/>
      <c r="L771" s="408"/>
      <c r="M771" s="408"/>
      <c r="N771" s="408"/>
      <c r="O771" s="403">
        <v>0</v>
      </c>
      <c r="P771" s="408">
        <v>0</v>
      </c>
      <c r="Q771" s="408"/>
      <c r="R771" s="408">
        <v>0</v>
      </c>
      <c r="S771" s="408"/>
      <c r="T771" s="408"/>
      <c r="U771" s="408"/>
      <c r="V771" s="408"/>
      <c r="W771" s="403">
        <v>6</v>
      </c>
      <c r="X771" s="408">
        <v>39775.74</v>
      </c>
      <c r="Y771" s="408"/>
      <c r="Z771" s="408">
        <v>39934.769999999997</v>
      </c>
      <c r="AA771" s="408"/>
      <c r="AB771" s="408"/>
      <c r="AC771" s="408"/>
      <c r="AD771" s="408"/>
      <c r="AE771" s="403">
        <v>7</v>
      </c>
      <c r="AF771" s="408">
        <v>43972.72</v>
      </c>
      <c r="AG771" s="408"/>
      <c r="AH771" s="408">
        <v>42705.52</v>
      </c>
      <c r="AI771" s="408"/>
      <c r="AJ771" s="408"/>
      <c r="AK771" s="408"/>
      <c r="AL771" s="408"/>
      <c r="AM771" s="4"/>
      <c r="AN771" s="198"/>
      <c r="AO771" s="351"/>
      <c r="AP771" s="214"/>
      <c r="AQ771" s="198"/>
      <c r="AR771" s="351"/>
      <c r="AS771" s="214"/>
      <c r="AT771" s="198"/>
      <c r="AU771" s="214"/>
      <c r="AV771" s="214"/>
      <c r="AW771" s="198"/>
      <c r="AX771" s="214"/>
      <c r="AY771" s="21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</row>
    <row r="772" spans="1:65" s="276" customFormat="1" x14ac:dyDescent="0.25">
      <c r="A772" s="421">
        <v>70445</v>
      </c>
      <c r="B772" s="391" t="s">
        <v>210</v>
      </c>
      <c r="C772" s="391"/>
      <c r="D772" s="391"/>
      <c r="E772" s="398" t="s">
        <v>433</v>
      </c>
      <c r="F772" s="400" t="s">
        <v>53</v>
      </c>
      <c r="G772" s="403"/>
      <c r="H772" s="408"/>
      <c r="I772" s="408"/>
      <c r="J772" s="408"/>
      <c r="K772" s="408"/>
      <c r="L772" s="408"/>
      <c r="M772" s="408"/>
      <c r="N772" s="408"/>
      <c r="O772" s="403"/>
      <c r="P772" s="408"/>
      <c r="Q772" s="408"/>
      <c r="R772" s="408"/>
      <c r="S772" s="408"/>
      <c r="T772" s="408"/>
      <c r="U772" s="408"/>
      <c r="V772" s="408"/>
      <c r="W772" s="403"/>
      <c r="X772" s="408"/>
      <c r="Y772" s="408"/>
      <c r="Z772" s="408"/>
      <c r="AA772" s="408"/>
      <c r="AB772" s="408"/>
      <c r="AC772" s="408"/>
      <c r="AD772" s="408"/>
      <c r="AE772" s="403">
        <v>324</v>
      </c>
      <c r="AF772" s="408">
        <v>24532.639999999999</v>
      </c>
      <c r="AG772" s="408"/>
      <c r="AH772" s="408">
        <v>17498.259999999998</v>
      </c>
      <c r="AI772" s="408"/>
      <c r="AJ772" s="408"/>
      <c r="AK772" s="408"/>
      <c r="AL772" s="408"/>
      <c r="AM772" s="4"/>
      <c r="AN772" s="4"/>
      <c r="AO772" s="344"/>
      <c r="AP772" s="4"/>
      <c r="AQ772" s="4"/>
      <c r="AR772" s="34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</row>
    <row r="773" spans="1:65" s="300" customFormat="1" x14ac:dyDescent="0.25">
      <c r="A773" s="421">
        <v>70532</v>
      </c>
      <c r="B773" s="391" t="s">
        <v>211</v>
      </c>
      <c r="C773" s="391"/>
      <c r="D773" s="391"/>
      <c r="E773" s="398" t="s">
        <v>432</v>
      </c>
      <c r="F773" s="400" t="s">
        <v>53</v>
      </c>
      <c r="G773" s="403">
        <v>36</v>
      </c>
      <c r="H773" s="408">
        <v>361248.29</v>
      </c>
      <c r="I773" s="408"/>
      <c r="J773" s="408">
        <v>387327.19</v>
      </c>
      <c r="K773" s="408"/>
      <c r="L773" s="408"/>
      <c r="M773" s="408"/>
      <c r="N773" s="408"/>
      <c r="O773" s="403">
        <v>5</v>
      </c>
      <c r="P773" s="408">
        <v>27251.59</v>
      </c>
      <c r="Q773" s="408"/>
      <c r="R773" s="408">
        <v>33235.120000000003</v>
      </c>
      <c r="S773" s="408"/>
      <c r="T773" s="408"/>
      <c r="U773" s="408"/>
      <c r="V773" s="408"/>
      <c r="W773" s="403">
        <v>18</v>
      </c>
      <c r="X773" s="408">
        <v>118260.13</v>
      </c>
      <c r="Y773" s="408"/>
      <c r="Z773" s="408">
        <v>108625.04</v>
      </c>
      <c r="AA773" s="408"/>
      <c r="AB773" s="408"/>
      <c r="AC773" s="408"/>
      <c r="AD773" s="408"/>
      <c r="AE773" s="403">
        <v>75</v>
      </c>
      <c r="AF773" s="408">
        <v>577267.57999999996</v>
      </c>
      <c r="AG773" s="408"/>
      <c r="AH773" s="408">
        <v>470601.04</v>
      </c>
      <c r="AI773" s="408"/>
      <c r="AJ773" s="408"/>
      <c r="AK773" s="408"/>
      <c r="AL773" s="408"/>
      <c r="AM773" s="4"/>
      <c r="AN773" s="198"/>
      <c r="AO773" s="351"/>
      <c r="AP773" s="214"/>
      <c r="AQ773" s="198"/>
      <c r="AR773" s="351"/>
      <c r="AS773" s="214"/>
      <c r="AT773" s="198"/>
      <c r="AU773" s="214"/>
      <c r="AV773" s="214"/>
      <c r="AW773" s="198"/>
      <c r="AX773" s="214"/>
      <c r="AY773" s="21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</row>
    <row r="774" spans="1:65" s="276" customFormat="1" x14ac:dyDescent="0.25">
      <c r="A774" s="271">
        <v>70532</v>
      </c>
      <c r="B774" s="248" t="s">
        <v>211</v>
      </c>
      <c r="C774" s="248"/>
      <c r="D774" s="248"/>
      <c r="E774" s="247" t="s">
        <v>448</v>
      </c>
      <c r="F774" s="247" t="s">
        <v>53</v>
      </c>
      <c r="G774" s="249"/>
      <c r="H774" s="250"/>
      <c r="I774" s="250"/>
      <c r="J774" s="251"/>
      <c r="K774" s="251"/>
      <c r="L774" s="251"/>
      <c r="M774" s="251"/>
      <c r="N774" s="251"/>
      <c r="O774" s="249">
        <v>94</v>
      </c>
      <c r="P774" s="250">
        <v>858320.71</v>
      </c>
      <c r="Q774" s="250"/>
      <c r="R774" s="251">
        <v>0</v>
      </c>
      <c r="S774" s="251"/>
      <c r="T774" s="251"/>
      <c r="U774" s="251"/>
      <c r="V774" s="251"/>
      <c r="W774" s="252">
        <v>252</v>
      </c>
      <c r="X774" s="251">
        <v>2259569.08</v>
      </c>
      <c r="Y774" s="250"/>
      <c r="Z774" s="251">
        <v>482</v>
      </c>
      <c r="AA774" s="251"/>
      <c r="AB774" s="251"/>
      <c r="AC774" s="251"/>
      <c r="AD774" s="251"/>
      <c r="AE774" s="252">
        <v>141</v>
      </c>
      <c r="AF774" s="251">
        <v>1179432.3700000001</v>
      </c>
      <c r="AG774" s="250"/>
      <c r="AH774" s="251">
        <v>0</v>
      </c>
      <c r="AI774" s="251"/>
      <c r="AJ774" s="251"/>
      <c r="AK774" s="251"/>
      <c r="AL774" s="251"/>
      <c r="AM774" s="219"/>
      <c r="AN774" s="219"/>
      <c r="AO774" s="352"/>
      <c r="AP774" s="219"/>
      <c r="AQ774" s="219"/>
      <c r="AR774" s="352"/>
      <c r="AS774" s="219"/>
      <c r="AT774" s="219"/>
      <c r="AU774" s="219"/>
      <c r="AV774" s="219"/>
      <c r="AW774" s="219"/>
      <c r="AX774" s="219"/>
      <c r="AY774" s="219"/>
      <c r="AZ774" s="219"/>
      <c r="BA774" s="219"/>
      <c r="BB774" s="219"/>
      <c r="BC774" s="219"/>
      <c r="BD774" s="219"/>
      <c r="BE774" s="219"/>
      <c r="BF774" s="219"/>
      <c r="BG774" s="219"/>
      <c r="BH774" s="219"/>
      <c r="BI774" s="219"/>
      <c r="BJ774" s="219"/>
      <c r="BK774" s="219"/>
      <c r="BL774" s="219"/>
      <c r="BM774" s="219"/>
    </row>
    <row r="775" spans="1:65" x14ac:dyDescent="0.25">
      <c r="A775" s="270">
        <v>71083</v>
      </c>
      <c r="B775" s="76" t="s">
        <v>212</v>
      </c>
      <c r="C775" s="76"/>
      <c r="D775" s="76"/>
      <c r="E775" s="77" t="s">
        <v>432</v>
      </c>
      <c r="F775" s="83" t="s">
        <v>55</v>
      </c>
      <c r="G775" s="79">
        <v>64</v>
      </c>
      <c r="H775" s="80">
        <v>305277.62</v>
      </c>
      <c r="I775" s="80"/>
      <c r="J775" s="80">
        <v>471329.54</v>
      </c>
      <c r="K775" s="80"/>
      <c r="L775" s="80"/>
      <c r="M775" s="80"/>
      <c r="N775" s="80"/>
      <c r="O775" s="79">
        <v>78</v>
      </c>
      <c r="P775" s="80">
        <v>454042.78</v>
      </c>
      <c r="Q775" s="80"/>
      <c r="R775" s="80">
        <v>638741.57999999996</v>
      </c>
      <c r="S775" s="80"/>
      <c r="T775" s="80"/>
      <c r="U775" s="80"/>
      <c r="V775" s="80"/>
      <c r="W775" s="79">
        <v>86</v>
      </c>
      <c r="X775" s="80">
        <v>481716.81</v>
      </c>
      <c r="Y775" s="80"/>
      <c r="Z775" s="80">
        <v>133882.81</v>
      </c>
      <c r="AA775" s="80"/>
      <c r="AB775" s="80"/>
      <c r="AC775" s="80"/>
      <c r="AD775" s="80"/>
      <c r="AE775" s="79">
        <v>20</v>
      </c>
      <c r="AF775" s="80">
        <v>116158.18</v>
      </c>
      <c r="AG775" s="80"/>
      <c r="AH775" s="80">
        <v>39429.279999999999</v>
      </c>
      <c r="AI775" s="80"/>
      <c r="AJ775" s="80"/>
      <c r="AK775" s="80"/>
      <c r="AL775" s="80"/>
      <c r="AN775" s="198"/>
      <c r="AO775" s="351"/>
      <c r="AP775" s="214"/>
      <c r="AQ775" s="198"/>
      <c r="AR775" s="351"/>
      <c r="AS775" s="214"/>
      <c r="AT775" s="198"/>
      <c r="AU775" s="214"/>
      <c r="AV775" s="214"/>
      <c r="AW775" s="198"/>
      <c r="AX775" s="214"/>
      <c r="AY775" s="214"/>
    </row>
    <row r="776" spans="1:65" x14ac:dyDescent="0.25">
      <c r="A776" s="270">
        <v>71083</v>
      </c>
      <c r="B776" s="76" t="s">
        <v>212</v>
      </c>
      <c r="C776" s="76"/>
      <c r="D776" s="76"/>
      <c r="E776" s="77" t="s">
        <v>433</v>
      </c>
      <c r="F776" s="83" t="s">
        <v>55</v>
      </c>
      <c r="G776" s="79">
        <v>980</v>
      </c>
      <c r="H776" s="80">
        <v>819613.08</v>
      </c>
      <c r="I776" s="80"/>
      <c r="J776" s="80">
        <v>611768.53</v>
      </c>
      <c r="K776" s="80"/>
      <c r="L776" s="80"/>
      <c r="M776" s="80"/>
      <c r="N776" s="80"/>
      <c r="O776" s="79">
        <v>1491</v>
      </c>
      <c r="P776" s="80">
        <v>1021051.95</v>
      </c>
      <c r="Q776" s="80"/>
      <c r="R776" s="80">
        <v>553872.23</v>
      </c>
      <c r="S776" s="80"/>
      <c r="T776" s="80"/>
      <c r="U776" s="80"/>
      <c r="V776" s="80"/>
      <c r="W776" s="79">
        <v>3450</v>
      </c>
      <c r="X776" s="80">
        <v>1153889.92</v>
      </c>
      <c r="Y776" s="80"/>
      <c r="Z776" s="80">
        <v>212458.05</v>
      </c>
      <c r="AA776" s="80"/>
      <c r="AB776" s="80"/>
      <c r="AC776" s="80"/>
      <c r="AD776" s="80"/>
      <c r="AE776" s="79">
        <v>656</v>
      </c>
      <c r="AF776" s="80">
        <v>192183.02</v>
      </c>
      <c r="AG776" s="80"/>
      <c r="AH776" s="80">
        <v>35160.199999999997</v>
      </c>
      <c r="AI776" s="80"/>
      <c r="AJ776" s="80"/>
      <c r="AK776" s="80"/>
      <c r="AL776" s="80"/>
    </row>
    <row r="777" spans="1:65" x14ac:dyDescent="0.25">
      <c r="A777" s="418">
        <v>170020</v>
      </c>
      <c r="B777" s="76" t="s">
        <v>213</v>
      </c>
      <c r="C777" s="76"/>
      <c r="D777" s="76"/>
      <c r="E777" s="77" t="s">
        <v>432</v>
      </c>
      <c r="F777" s="83" t="s">
        <v>55</v>
      </c>
      <c r="G777" s="79">
        <v>0</v>
      </c>
      <c r="H777" s="80">
        <v>0</v>
      </c>
      <c r="I777" s="80"/>
      <c r="J777" s="80">
        <v>0</v>
      </c>
      <c r="K777" s="80"/>
      <c r="L777" s="80"/>
      <c r="M777" s="80"/>
      <c r="N777" s="80"/>
      <c r="O777" s="79">
        <v>2</v>
      </c>
      <c r="P777" s="80">
        <v>0</v>
      </c>
      <c r="Q777" s="80"/>
      <c r="R777" s="80">
        <v>3872.36</v>
      </c>
      <c r="S777" s="80"/>
      <c r="T777" s="80"/>
      <c r="U777" s="80"/>
      <c r="V777" s="80"/>
      <c r="W777" s="79">
        <v>58</v>
      </c>
      <c r="X777" s="80">
        <v>0</v>
      </c>
      <c r="Y777" s="80"/>
      <c r="Z777" s="80">
        <v>110235.99</v>
      </c>
      <c r="AA777" s="80"/>
      <c r="AB777" s="80"/>
      <c r="AC777" s="80"/>
      <c r="AD777" s="80"/>
      <c r="AE777" s="79">
        <v>207</v>
      </c>
      <c r="AF777" s="80">
        <v>0</v>
      </c>
      <c r="AG777" s="80"/>
      <c r="AH777" s="80">
        <v>480591.49</v>
      </c>
      <c r="AI777" s="80"/>
      <c r="AJ777" s="80"/>
      <c r="AK777" s="80"/>
      <c r="AL777" s="80"/>
      <c r="AN777" s="198"/>
      <c r="AO777" s="351"/>
      <c r="AP777" s="214"/>
      <c r="AQ777" s="198"/>
      <c r="AR777" s="351"/>
      <c r="AS777" s="214"/>
      <c r="AT777" s="198"/>
      <c r="AU777" s="214"/>
      <c r="AV777" s="214"/>
      <c r="AW777" s="198"/>
      <c r="AX777" s="214"/>
      <c r="AY777" s="214"/>
    </row>
    <row r="778" spans="1:65" x14ac:dyDescent="0.25">
      <c r="A778" s="270">
        <v>170020</v>
      </c>
      <c r="B778" s="76" t="s">
        <v>213</v>
      </c>
      <c r="C778" s="76"/>
      <c r="D778" s="76"/>
      <c r="E778" s="77" t="s">
        <v>433</v>
      </c>
      <c r="F778" s="83" t="s">
        <v>55</v>
      </c>
      <c r="G778" s="79"/>
      <c r="H778" s="80"/>
      <c r="I778" s="80"/>
      <c r="J778" s="80"/>
      <c r="K778" s="80"/>
      <c r="L778" s="80"/>
      <c r="M778" s="80"/>
      <c r="N778" s="80"/>
      <c r="O778" s="79">
        <v>10</v>
      </c>
      <c r="P778" s="80"/>
      <c r="Q778" s="80"/>
      <c r="R778" s="80">
        <v>639.25</v>
      </c>
      <c r="S778" s="80"/>
      <c r="T778" s="80"/>
      <c r="U778" s="80"/>
      <c r="V778" s="80"/>
      <c r="W778" s="79">
        <v>500</v>
      </c>
      <c r="X778" s="80"/>
      <c r="Y778" s="80"/>
      <c r="Z778" s="80">
        <v>39878.959999999999</v>
      </c>
      <c r="AA778" s="80"/>
      <c r="AB778" s="80"/>
      <c r="AC778" s="80"/>
      <c r="AD778" s="80"/>
      <c r="AE778" s="79">
        <v>691</v>
      </c>
      <c r="AF778" s="80"/>
      <c r="AG778" s="80"/>
      <c r="AH778" s="80">
        <v>67531.179999999993</v>
      </c>
      <c r="AI778" s="80"/>
      <c r="AJ778" s="80"/>
      <c r="AK778" s="80"/>
      <c r="AL778" s="80"/>
    </row>
    <row r="779" spans="1:65" x14ac:dyDescent="0.25">
      <c r="A779" s="270">
        <v>170021</v>
      </c>
      <c r="B779" s="76" t="s">
        <v>214</v>
      </c>
      <c r="C779" s="76"/>
      <c r="D779" s="76"/>
      <c r="E779" s="77" t="s">
        <v>432</v>
      </c>
      <c r="F779" s="83" t="s">
        <v>55</v>
      </c>
      <c r="G779" s="79">
        <v>0</v>
      </c>
      <c r="H779" s="80">
        <v>0</v>
      </c>
      <c r="I779" s="80"/>
      <c r="J779" s="80">
        <v>0</v>
      </c>
      <c r="K779" s="80"/>
      <c r="L779" s="80"/>
      <c r="M779" s="80"/>
      <c r="N779" s="80"/>
      <c r="O779" s="79">
        <v>0</v>
      </c>
      <c r="P779" s="80">
        <v>0</v>
      </c>
      <c r="Q779" s="80"/>
      <c r="R779" s="80">
        <v>0</v>
      </c>
      <c r="S779" s="80"/>
      <c r="T779" s="80"/>
      <c r="U779" s="80"/>
      <c r="V779" s="80"/>
      <c r="W779" s="79">
        <v>0</v>
      </c>
      <c r="X779" s="80">
        <v>0</v>
      </c>
      <c r="Y779" s="80"/>
      <c r="Z779" s="80">
        <v>0</v>
      </c>
      <c r="AA779" s="80"/>
      <c r="AB779" s="80"/>
      <c r="AC779" s="80"/>
      <c r="AD779" s="80"/>
      <c r="AE779" s="79">
        <v>106</v>
      </c>
      <c r="AF779" s="80">
        <v>0</v>
      </c>
      <c r="AG779" s="80"/>
      <c r="AH779" s="80">
        <v>379145.73</v>
      </c>
      <c r="AI779" s="80"/>
      <c r="AJ779" s="80"/>
      <c r="AK779" s="80"/>
      <c r="AL779" s="80"/>
      <c r="AN779" s="198"/>
      <c r="AO779" s="351"/>
      <c r="AP779" s="214"/>
      <c r="AQ779" s="198"/>
      <c r="AR779" s="351"/>
      <c r="AS779" s="214"/>
      <c r="AT779" s="198"/>
      <c r="AU779" s="214"/>
      <c r="AV779" s="214"/>
      <c r="AW779" s="198"/>
      <c r="AX779" s="214"/>
      <c r="AY779" s="214"/>
    </row>
    <row r="780" spans="1:65" x14ac:dyDescent="0.25">
      <c r="A780" s="270">
        <v>118416</v>
      </c>
      <c r="B780" s="76" t="s">
        <v>215</v>
      </c>
      <c r="C780" s="76"/>
      <c r="D780" s="76"/>
      <c r="E780" s="77" t="s">
        <v>432</v>
      </c>
      <c r="F780" s="83" t="s">
        <v>55</v>
      </c>
      <c r="G780" s="79">
        <v>106</v>
      </c>
      <c r="H780" s="80">
        <v>613363.88</v>
      </c>
      <c r="I780" s="80"/>
      <c r="J780" s="80">
        <v>633549.19999999995</v>
      </c>
      <c r="K780" s="80"/>
      <c r="L780" s="80"/>
      <c r="M780" s="80"/>
      <c r="N780" s="80"/>
      <c r="O780" s="79">
        <v>183</v>
      </c>
      <c r="P780" s="80">
        <v>1107443.52</v>
      </c>
      <c r="Q780" s="80"/>
      <c r="R780" s="80">
        <v>1232254.56</v>
      </c>
      <c r="S780" s="80"/>
      <c r="T780" s="80"/>
      <c r="U780" s="80"/>
      <c r="V780" s="80"/>
      <c r="W780" s="79">
        <v>174</v>
      </c>
      <c r="X780" s="80">
        <v>809098.56</v>
      </c>
      <c r="Y780" s="80"/>
      <c r="Z780" s="80">
        <v>276731.17</v>
      </c>
      <c r="AA780" s="80"/>
      <c r="AB780" s="80"/>
      <c r="AC780" s="80"/>
      <c r="AD780" s="80"/>
      <c r="AE780" s="79">
        <v>111</v>
      </c>
      <c r="AF780" s="80">
        <v>405900.48</v>
      </c>
      <c r="AG780" s="80"/>
      <c r="AH780" s="80">
        <v>204311.93</v>
      </c>
      <c r="AI780" s="80"/>
      <c r="AJ780" s="80"/>
      <c r="AK780" s="80"/>
      <c r="AL780" s="80"/>
      <c r="AN780" s="198"/>
      <c r="AO780" s="351"/>
      <c r="AP780" s="214"/>
      <c r="AQ780" s="198"/>
      <c r="AR780" s="351"/>
      <c r="AS780" s="214"/>
      <c r="AT780" s="198"/>
      <c r="AU780" s="214"/>
      <c r="AV780" s="214"/>
      <c r="AW780" s="198"/>
      <c r="AX780" s="214"/>
      <c r="AY780" s="214"/>
    </row>
    <row r="781" spans="1:65" x14ac:dyDescent="0.25">
      <c r="A781" s="270">
        <v>118416</v>
      </c>
      <c r="B781" s="76" t="s">
        <v>215</v>
      </c>
      <c r="C781" s="76"/>
      <c r="D781" s="76"/>
      <c r="E781" s="77" t="s">
        <v>433</v>
      </c>
      <c r="F781" s="83" t="s">
        <v>55</v>
      </c>
      <c r="G781" s="79">
        <v>2490</v>
      </c>
      <c r="H781" s="80"/>
      <c r="I781" s="80"/>
      <c r="J781" s="80">
        <v>106.1</v>
      </c>
      <c r="K781" s="80"/>
      <c r="L781" s="80"/>
      <c r="M781" s="80"/>
      <c r="N781" s="80"/>
      <c r="O781" s="79">
        <v>4620</v>
      </c>
      <c r="P781" s="80"/>
      <c r="Q781" s="80"/>
      <c r="R781" s="80">
        <v>1363.6</v>
      </c>
      <c r="S781" s="80"/>
      <c r="T781" s="80"/>
      <c r="U781" s="80"/>
      <c r="V781" s="80"/>
      <c r="W781" s="79">
        <v>4850</v>
      </c>
      <c r="X781" s="80"/>
      <c r="Y781" s="80"/>
      <c r="Z781" s="80">
        <v>951.12</v>
      </c>
      <c r="AA781" s="80"/>
      <c r="AB781" s="80"/>
      <c r="AC781" s="80"/>
      <c r="AD781" s="80"/>
      <c r="AE781" s="79">
        <v>842</v>
      </c>
      <c r="AF781" s="80"/>
      <c r="AG781" s="80"/>
      <c r="AH781" s="80">
        <v>1000.38</v>
      </c>
      <c r="AI781" s="80"/>
      <c r="AJ781" s="80"/>
      <c r="AK781" s="80"/>
      <c r="AL781" s="80"/>
    </row>
    <row r="782" spans="1:65" x14ac:dyDescent="0.25">
      <c r="A782" s="270">
        <v>170022</v>
      </c>
      <c r="B782" s="76" t="s">
        <v>216</v>
      </c>
      <c r="C782" s="76"/>
      <c r="D782" s="76"/>
      <c r="E782" s="77" t="s">
        <v>432</v>
      </c>
      <c r="F782" s="83" t="s">
        <v>55</v>
      </c>
      <c r="G782" s="79">
        <v>0</v>
      </c>
      <c r="H782" s="80">
        <v>0</v>
      </c>
      <c r="I782" s="80"/>
      <c r="J782" s="80">
        <v>0</v>
      </c>
      <c r="K782" s="80"/>
      <c r="L782" s="80"/>
      <c r="M782" s="80"/>
      <c r="N782" s="80"/>
      <c r="O782" s="79">
        <v>0</v>
      </c>
      <c r="P782" s="80">
        <v>0</v>
      </c>
      <c r="Q782" s="80"/>
      <c r="R782" s="80">
        <v>0</v>
      </c>
      <c r="S782" s="80"/>
      <c r="T782" s="80"/>
      <c r="U782" s="80"/>
      <c r="V782" s="80"/>
      <c r="W782" s="79">
        <v>0</v>
      </c>
      <c r="X782" s="80">
        <v>0</v>
      </c>
      <c r="Y782" s="80"/>
      <c r="Z782" s="80">
        <v>0</v>
      </c>
      <c r="AA782" s="80"/>
      <c r="AB782" s="80"/>
      <c r="AC782" s="80"/>
      <c r="AD782" s="80"/>
      <c r="AE782" s="79">
        <v>4</v>
      </c>
      <c r="AF782" s="80">
        <v>0</v>
      </c>
      <c r="AG782" s="80"/>
      <c r="AH782" s="80">
        <v>14531.01</v>
      </c>
      <c r="AI782" s="80"/>
      <c r="AJ782" s="80"/>
      <c r="AK782" s="80"/>
      <c r="AL782" s="80"/>
      <c r="AN782" s="198"/>
      <c r="AO782" s="351"/>
      <c r="AP782" s="214"/>
      <c r="AQ782" s="198"/>
      <c r="AR782" s="351"/>
      <c r="AS782" s="214"/>
      <c r="AT782" s="198"/>
      <c r="AU782" s="214"/>
      <c r="AV782" s="214"/>
      <c r="AW782" s="198"/>
      <c r="AX782" s="214"/>
      <c r="AY782" s="214"/>
    </row>
    <row r="783" spans="1:65" x14ac:dyDescent="0.25">
      <c r="A783" s="270">
        <v>70954</v>
      </c>
      <c r="B783" s="76" t="s">
        <v>217</v>
      </c>
      <c r="C783" s="76"/>
      <c r="D783" s="76"/>
      <c r="E783" s="77" t="s">
        <v>432</v>
      </c>
      <c r="F783" s="83" t="s">
        <v>55</v>
      </c>
      <c r="G783" s="79">
        <v>38</v>
      </c>
      <c r="H783" s="80">
        <v>306491.99</v>
      </c>
      <c r="I783" s="80"/>
      <c r="J783" s="80">
        <v>131405.72</v>
      </c>
      <c r="K783" s="80"/>
      <c r="L783" s="80"/>
      <c r="M783" s="80"/>
      <c r="N783" s="80"/>
      <c r="O783" s="79">
        <v>58</v>
      </c>
      <c r="P783" s="80">
        <v>460638.88</v>
      </c>
      <c r="Q783" s="80"/>
      <c r="R783" s="80">
        <v>213832.86</v>
      </c>
      <c r="S783" s="80"/>
      <c r="T783" s="80"/>
      <c r="U783" s="80"/>
      <c r="V783" s="80"/>
      <c r="W783" s="79">
        <v>46</v>
      </c>
      <c r="X783" s="80">
        <v>498573.78</v>
      </c>
      <c r="Y783" s="80"/>
      <c r="Z783" s="80">
        <v>48979.19</v>
      </c>
      <c r="AA783" s="80"/>
      <c r="AB783" s="80"/>
      <c r="AC783" s="80"/>
      <c r="AD783" s="80"/>
      <c r="AE783" s="79">
        <v>21</v>
      </c>
      <c r="AF783" s="80">
        <v>149426.04</v>
      </c>
      <c r="AG783" s="80"/>
      <c r="AH783" s="80">
        <v>50761.3</v>
      </c>
      <c r="AI783" s="80"/>
      <c r="AJ783" s="80"/>
      <c r="AK783" s="80"/>
      <c r="AL783" s="80"/>
      <c r="AN783" s="198"/>
      <c r="AO783" s="351"/>
      <c r="AP783" s="214"/>
      <c r="AQ783" s="198"/>
      <c r="AR783" s="351"/>
      <c r="AS783" s="214"/>
      <c r="AT783" s="198"/>
      <c r="AU783" s="214"/>
      <c r="AV783" s="214"/>
      <c r="AW783" s="198"/>
      <c r="AX783" s="214"/>
      <c r="AY783" s="214"/>
    </row>
    <row r="784" spans="1:65" x14ac:dyDescent="0.25">
      <c r="A784" s="270">
        <v>70954</v>
      </c>
      <c r="B784" s="76" t="s">
        <v>217</v>
      </c>
      <c r="C784" s="76"/>
      <c r="D784" s="76"/>
      <c r="E784" s="77" t="s">
        <v>433</v>
      </c>
      <c r="F784" s="83" t="s">
        <v>55</v>
      </c>
      <c r="G784" s="79">
        <v>641</v>
      </c>
      <c r="H784" s="80">
        <v>434100.24</v>
      </c>
      <c r="I784" s="80"/>
      <c r="J784" s="80">
        <v>0</v>
      </c>
      <c r="K784" s="80"/>
      <c r="L784" s="80"/>
      <c r="M784" s="80"/>
      <c r="N784" s="80"/>
      <c r="O784" s="79">
        <v>834</v>
      </c>
      <c r="P784" s="80">
        <v>476929.56</v>
      </c>
      <c r="Q784" s="80"/>
      <c r="R784" s="80">
        <v>1066.77</v>
      </c>
      <c r="S784" s="80"/>
      <c r="T784" s="80"/>
      <c r="U784" s="80"/>
      <c r="V784" s="80"/>
      <c r="W784" s="79">
        <v>666</v>
      </c>
      <c r="X784" s="80">
        <v>670792.34</v>
      </c>
      <c r="Y784" s="80"/>
      <c r="Z784" s="80">
        <v>95.18</v>
      </c>
      <c r="AA784" s="80"/>
      <c r="AB784" s="80"/>
      <c r="AC784" s="80"/>
      <c r="AD784" s="80"/>
      <c r="AE784" s="79">
        <v>79</v>
      </c>
      <c r="AF784" s="80">
        <v>89552.7</v>
      </c>
      <c r="AG784" s="80"/>
      <c r="AH784" s="80">
        <v>65.260000000000005</v>
      </c>
      <c r="AI784" s="80"/>
      <c r="AJ784" s="80"/>
      <c r="AK784" s="80"/>
      <c r="AL784" s="80"/>
    </row>
    <row r="785" spans="1:65" x14ac:dyDescent="0.25">
      <c r="A785" s="270">
        <v>45518</v>
      </c>
      <c r="B785" s="76" t="s">
        <v>218</v>
      </c>
      <c r="C785" s="76"/>
      <c r="D785" s="76"/>
      <c r="E785" s="77" t="s">
        <v>432</v>
      </c>
      <c r="F785" s="83" t="s">
        <v>55</v>
      </c>
      <c r="G785" s="79">
        <v>98</v>
      </c>
      <c r="H785" s="80">
        <v>420935.3</v>
      </c>
      <c r="I785" s="80"/>
      <c r="J785" s="80">
        <v>823614.6</v>
      </c>
      <c r="K785" s="80"/>
      <c r="L785" s="80"/>
      <c r="M785" s="80"/>
      <c r="N785" s="80"/>
      <c r="O785" s="79">
        <v>173</v>
      </c>
      <c r="P785" s="80">
        <v>697437.51</v>
      </c>
      <c r="Q785" s="80"/>
      <c r="R785" s="80">
        <v>1000852.45</v>
      </c>
      <c r="S785" s="80"/>
      <c r="T785" s="80"/>
      <c r="U785" s="80"/>
      <c r="V785" s="80"/>
      <c r="W785" s="79">
        <v>229</v>
      </c>
      <c r="X785" s="80">
        <v>852204.84</v>
      </c>
      <c r="Y785" s="80"/>
      <c r="Z785" s="80">
        <v>494635.35</v>
      </c>
      <c r="AA785" s="80"/>
      <c r="AB785" s="80"/>
      <c r="AC785" s="80"/>
      <c r="AD785" s="80"/>
      <c r="AE785" s="79">
        <v>181</v>
      </c>
      <c r="AF785" s="80">
        <v>598197.39</v>
      </c>
      <c r="AG785" s="80"/>
      <c r="AH785" s="80">
        <v>541151.74</v>
      </c>
      <c r="AI785" s="80"/>
      <c r="AJ785" s="80"/>
      <c r="AK785" s="80"/>
      <c r="AL785" s="80"/>
      <c r="AN785" s="198"/>
      <c r="AO785" s="351"/>
      <c r="AP785" s="214"/>
      <c r="AQ785" s="198"/>
      <c r="AR785" s="351"/>
      <c r="AS785" s="214"/>
      <c r="AT785" s="198"/>
      <c r="AU785" s="214"/>
      <c r="AV785" s="214"/>
      <c r="AW785" s="198"/>
      <c r="AX785" s="214"/>
      <c r="AY785" s="214"/>
    </row>
    <row r="786" spans="1:65" x14ac:dyDescent="0.25">
      <c r="A786" s="270">
        <v>45518</v>
      </c>
      <c r="B786" s="76" t="s">
        <v>218</v>
      </c>
      <c r="C786" s="76"/>
      <c r="D786" s="76"/>
      <c r="E786" s="77" t="s">
        <v>433</v>
      </c>
      <c r="F786" s="83" t="s">
        <v>55</v>
      </c>
      <c r="G786" s="79">
        <v>3366</v>
      </c>
      <c r="H786" s="80"/>
      <c r="I786" s="80"/>
      <c r="J786" s="80">
        <v>22921.82</v>
      </c>
      <c r="K786" s="80"/>
      <c r="L786" s="80"/>
      <c r="M786" s="80"/>
      <c r="N786" s="80"/>
      <c r="O786" s="79">
        <v>2928</v>
      </c>
      <c r="P786" s="80"/>
      <c r="Q786" s="80"/>
      <c r="R786" s="80">
        <v>914.09</v>
      </c>
      <c r="S786" s="80"/>
      <c r="T786" s="80"/>
      <c r="U786" s="80"/>
      <c r="V786" s="80"/>
      <c r="W786" s="79">
        <v>3520</v>
      </c>
      <c r="X786" s="80"/>
      <c r="Y786" s="80"/>
      <c r="Z786" s="80">
        <v>232.66</v>
      </c>
      <c r="AA786" s="80"/>
      <c r="AB786" s="80"/>
      <c r="AC786" s="80"/>
      <c r="AD786" s="80"/>
      <c r="AE786" s="79">
        <v>421</v>
      </c>
      <c r="AF786" s="80"/>
      <c r="AG786" s="80"/>
      <c r="AH786" s="80">
        <v>372.4</v>
      </c>
      <c r="AI786" s="80"/>
      <c r="AJ786" s="80"/>
      <c r="AK786" s="80"/>
      <c r="AL786" s="80"/>
    </row>
    <row r="787" spans="1:65" x14ac:dyDescent="0.25">
      <c r="A787" s="417">
        <v>45518</v>
      </c>
      <c r="B787" s="396" t="s">
        <v>218</v>
      </c>
      <c r="C787" s="396"/>
      <c r="D787" s="396"/>
      <c r="E787" s="390" t="s">
        <v>448</v>
      </c>
      <c r="F787" s="390" t="s">
        <v>55</v>
      </c>
      <c r="G787" s="405"/>
      <c r="H787" s="410"/>
      <c r="I787" s="410"/>
      <c r="J787" s="413"/>
      <c r="K787" s="413"/>
      <c r="L787" s="413"/>
      <c r="M787" s="413"/>
      <c r="N787" s="413"/>
      <c r="O787" s="405">
        <v>8</v>
      </c>
      <c r="P787" s="410">
        <v>10632.87</v>
      </c>
      <c r="Q787" s="410"/>
      <c r="R787" s="413">
        <v>2500</v>
      </c>
      <c r="S787" s="413"/>
      <c r="T787" s="413"/>
      <c r="U787" s="413"/>
      <c r="V787" s="413"/>
      <c r="W787" s="415">
        <v>12</v>
      </c>
      <c r="X787" s="413">
        <v>19690.5</v>
      </c>
      <c r="Y787" s="410"/>
      <c r="Z787" s="413">
        <v>0</v>
      </c>
      <c r="AA787" s="413"/>
      <c r="AB787" s="413"/>
      <c r="AC787" s="413"/>
      <c r="AD787" s="413"/>
      <c r="AE787" s="415">
        <v>9</v>
      </c>
      <c r="AF787" s="413">
        <v>19296.689999999999</v>
      </c>
      <c r="AG787" s="410"/>
      <c r="AH787" s="413">
        <v>1221</v>
      </c>
      <c r="AI787" s="413"/>
      <c r="AJ787" s="413"/>
      <c r="AK787" s="413"/>
      <c r="AL787" s="413"/>
      <c r="AM787" s="219"/>
      <c r="AN787" s="219"/>
      <c r="AO787" s="352"/>
      <c r="AP787" s="219"/>
      <c r="AQ787" s="219"/>
      <c r="AR787" s="352"/>
      <c r="AS787" s="219"/>
      <c r="AT787" s="219"/>
      <c r="AU787" s="219"/>
      <c r="AV787" s="219"/>
      <c r="AW787" s="219"/>
      <c r="AX787" s="219"/>
      <c r="AY787" s="219"/>
      <c r="AZ787" s="219"/>
      <c r="BA787" s="219"/>
      <c r="BB787" s="219"/>
      <c r="BC787" s="219"/>
      <c r="BD787" s="219"/>
      <c r="BE787" s="219"/>
      <c r="BF787" s="219"/>
      <c r="BG787" s="219"/>
      <c r="BH787" s="219"/>
      <c r="BI787" s="219"/>
      <c r="BJ787" s="219"/>
      <c r="BK787" s="219"/>
      <c r="BL787" s="219"/>
      <c r="BM787" s="219"/>
    </row>
    <row r="788" spans="1:65" x14ac:dyDescent="0.25">
      <c r="A788" s="270">
        <v>74982</v>
      </c>
      <c r="B788" s="76" t="s">
        <v>219</v>
      </c>
      <c r="C788" s="76"/>
      <c r="D788" s="76"/>
      <c r="E788" s="77" t="s">
        <v>432</v>
      </c>
      <c r="F788" s="83" t="s">
        <v>55</v>
      </c>
      <c r="G788" s="79">
        <v>2177</v>
      </c>
      <c r="H788" s="80">
        <v>6496472.0800000001</v>
      </c>
      <c r="I788" s="80"/>
      <c r="J788" s="80">
        <v>8989735.75</v>
      </c>
      <c r="K788" s="80"/>
      <c r="L788" s="80"/>
      <c r="M788" s="80"/>
      <c r="N788" s="80"/>
      <c r="O788" s="79">
        <v>2853</v>
      </c>
      <c r="P788" s="80">
        <v>7910917.6600000001</v>
      </c>
      <c r="Q788" s="80"/>
      <c r="R788" s="80">
        <v>10879283.970000001</v>
      </c>
      <c r="S788" s="80"/>
      <c r="T788" s="80"/>
      <c r="U788" s="80"/>
      <c r="V788" s="80"/>
      <c r="W788" s="79">
        <v>3071</v>
      </c>
      <c r="X788" s="80">
        <v>8669056.0299999993</v>
      </c>
      <c r="Y788" s="80"/>
      <c r="Z788" s="80">
        <v>10932406.800000001</v>
      </c>
      <c r="AA788" s="80"/>
      <c r="AB788" s="80"/>
      <c r="AC788" s="80"/>
      <c r="AD788" s="80"/>
      <c r="AE788" s="79">
        <v>3074</v>
      </c>
      <c r="AF788" s="80">
        <v>10107661.91</v>
      </c>
      <c r="AG788" s="80"/>
      <c r="AH788" s="80">
        <v>12519057.08</v>
      </c>
      <c r="AI788" s="80"/>
      <c r="AJ788" s="80"/>
      <c r="AK788" s="80"/>
      <c r="AL788" s="80"/>
      <c r="AN788" s="198"/>
      <c r="AO788" s="351"/>
      <c r="AP788" s="214"/>
      <c r="AQ788" s="198"/>
      <c r="AR788" s="351"/>
      <c r="AS788" s="214"/>
      <c r="AT788" s="198"/>
      <c r="AU788" s="214"/>
      <c r="AV788" s="214"/>
      <c r="AW788" s="198"/>
      <c r="AX788" s="214"/>
      <c r="AY788" s="214"/>
    </row>
    <row r="789" spans="1:65" x14ac:dyDescent="0.25">
      <c r="A789" s="270">
        <v>74982</v>
      </c>
      <c r="B789" s="76" t="s">
        <v>219</v>
      </c>
      <c r="C789" s="76"/>
      <c r="D789" s="76"/>
      <c r="E789" s="77" t="s">
        <v>433</v>
      </c>
      <c r="F789" s="83" t="s">
        <v>55</v>
      </c>
      <c r="G789" s="79">
        <v>3</v>
      </c>
      <c r="H789" s="80">
        <v>2289.87</v>
      </c>
      <c r="I789" s="80"/>
      <c r="J789" s="80">
        <v>522.54</v>
      </c>
      <c r="K789" s="80"/>
      <c r="L789" s="80"/>
      <c r="M789" s="80"/>
      <c r="N789" s="80"/>
      <c r="O789" s="79">
        <v>5</v>
      </c>
      <c r="P789" s="80">
        <v>2811.01</v>
      </c>
      <c r="Q789" s="80"/>
      <c r="R789" s="80">
        <v>654.42999999999995</v>
      </c>
      <c r="S789" s="80"/>
      <c r="T789" s="80"/>
      <c r="U789" s="80"/>
      <c r="V789" s="80"/>
      <c r="W789" s="79">
        <v>14</v>
      </c>
      <c r="X789" s="80">
        <v>14275.82</v>
      </c>
      <c r="Y789" s="80"/>
      <c r="Z789" s="80">
        <v>2572.67</v>
      </c>
      <c r="AA789" s="80"/>
      <c r="AB789" s="80"/>
      <c r="AC789" s="80"/>
      <c r="AD789" s="80"/>
      <c r="AE789" s="79">
        <v>18</v>
      </c>
      <c r="AF789" s="80">
        <v>6589.72</v>
      </c>
      <c r="AG789" s="80"/>
      <c r="AH789" s="80">
        <v>1657.07</v>
      </c>
      <c r="AI789" s="80"/>
      <c r="AJ789" s="80"/>
      <c r="AK789" s="80"/>
      <c r="AL789" s="80"/>
    </row>
    <row r="790" spans="1:65" x14ac:dyDescent="0.25">
      <c r="A790" s="417">
        <v>74982</v>
      </c>
      <c r="B790" s="396" t="s">
        <v>219</v>
      </c>
      <c r="C790" s="396"/>
      <c r="D790" s="396"/>
      <c r="E790" s="390" t="s">
        <v>448</v>
      </c>
      <c r="F790" s="390" t="s">
        <v>55</v>
      </c>
      <c r="G790" s="405"/>
      <c r="H790" s="410"/>
      <c r="I790" s="410"/>
      <c r="J790" s="413"/>
      <c r="K790" s="413"/>
      <c r="L790" s="413"/>
      <c r="M790" s="413"/>
      <c r="N790" s="413"/>
      <c r="O790" s="405">
        <v>468</v>
      </c>
      <c r="P790" s="410">
        <v>792504.6</v>
      </c>
      <c r="Q790" s="410"/>
      <c r="R790" s="413">
        <v>0</v>
      </c>
      <c r="S790" s="413"/>
      <c r="T790" s="413"/>
      <c r="U790" s="413"/>
      <c r="V790" s="413"/>
      <c r="W790" s="415">
        <v>1698</v>
      </c>
      <c r="X790" s="413">
        <v>4784992.5599999996</v>
      </c>
      <c r="Y790" s="410"/>
      <c r="Z790" s="413">
        <v>0</v>
      </c>
      <c r="AA790" s="413"/>
      <c r="AB790" s="413"/>
      <c r="AC790" s="413"/>
      <c r="AD790" s="413"/>
      <c r="AE790" s="415">
        <v>1851</v>
      </c>
      <c r="AF790" s="413">
        <v>5860934.6699999999</v>
      </c>
      <c r="AG790" s="410"/>
      <c r="AH790" s="413">
        <v>0</v>
      </c>
      <c r="AI790" s="413"/>
      <c r="AJ790" s="413"/>
      <c r="AK790" s="413"/>
      <c r="AL790" s="413"/>
      <c r="AM790" s="219"/>
      <c r="AN790" s="219"/>
      <c r="AO790" s="352"/>
      <c r="AP790" s="219"/>
      <c r="AQ790" s="219"/>
      <c r="AR790" s="352"/>
      <c r="AS790" s="219"/>
      <c r="AT790" s="219"/>
      <c r="AU790" s="219"/>
      <c r="AV790" s="219"/>
      <c r="AW790" s="219"/>
      <c r="AX790" s="219"/>
      <c r="AY790" s="219"/>
      <c r="AZ790" s="219"/>
      <c r="BA790" s="219"/>
      <c r="BB790" s="219"/>
      <c r="BC790" s="219"/>
      <c r="BD790" s="219"/>
      <c r="BE790" s="219"/>
      <c r="BF790" s="219"/>
      <c r="BG790" s="219"/>
      <c r="BH790" s="219"/>
      <c r="BI790" s="219"/>
      <c r="BJ790" s="219"/>
      <c r="BK790" s="219"/>
      <c r="BL790" s="219"/>
      <c r="BM790" s="219"/>
    </row>
    <row r="791" spans="1:65" x14ac:dyDescent="0.25">
      <c r="A791" s="418">
        <v>70920</v>
      </c>
      <c r="B791" s="76" t="s">
        <v>220</v>
      </c>
      <c r="C791" s="76"/>
      <c r="D791" s="76"/>
      <c r="E791" s="77" t="s">
        <v>432</v>
      </c>
      <c r="F791" s="83" t="s">
        <v>55</v>
      </c>
      <c r="G791" s="79">
        <v>278</v>
      </c>
      <c r="H791" s="80">
        <v>1073284.52</v>
      </c>
      <c r="I791" s="80"/>
      <c r="J791" s="80">
        <v>799345.74</v>
      </c>
      <c r="K791" s="80"/>
      <c r="L791" s="80"/>
      <c r="M791" s="80"/>
      <c r="N791" s="80"/>
      <c r="O791" s="79">
        <v>413</v>
      </c>
      <c r="P791" s="80">
        <v>1261328.99</v>
      </c>
      <c r="Q791" s="80"/>
      <c r="R791" s="80">
        <v>1069387.08</v>
      </c>
      <c r="S791" s="80"/>
      <c r="T791" s="80"/>
      <c r="U791" s="80"/>
      <c r="V791" s="80"/>
      <c r="W791" s="79">
        <v>404</v>
      </c>
      <c r="X791" s="80">
        <v>1233371.02</v>
      </c>
      <c r="Y791" s="80"/>
      <c r="Z791" s="80">
        <v>1094913.98</v>
      </c>
      <c r="AA791" s="80"/>
      <c r="AB791" s="80"/>
      <c r="AC791" s="80"/>
      <c r="AD791" s="80"/>
      <c r="AE791" s="79">
        <v>284</v>
      </c>
      <c r="AF791" s="80">
        <v>764687.7</v>
      </c>
      <c r="AG791" s="80"/>
      <c r="AH791" s="80">
        <v>705439.56</v>
      </c>
      <c r="AI791" s="80"/>
      <c r="AJ791" s="80"/>
      <c r="AK791" s="80"/>
      <c r="AL791" s="80"/>
      <c r="AN791" s="198"/>
      <c r="AO791" s="351"/>
      <c r="AP791" s="214"/>
      <c r="AQ791" s="198"/>
      <c r="AR791" s="351"/>
      <c r="AS791" s="214"/>
      <c r="AT791" s="198"/>
      <c r="AU791" s="214"/>
      <c r="AV791" s="214"/>
      <c r="AW791" s="198"/>
      <c r="AX791" s="214"/>
      <c r="AY791" s="214"/>
    </row>
    <row r="792" spans="1:65" x14ac:dyDescent="0.25">
      <c r="A792" s="270">
        <v>70920</v>
      </c>
      <c r="B792" s="76" t="s">
        <v>220</v>
      </c>
      <c r="C792" s="76"/>
      <c r="D792" s="76"/>
      <c r="E792" s="77" t="s">
        <v>433</v>
      </c>
      <c r="F792" s="83" t="s">
        <v>55</v>
      </c>
      <c r="G792" s="79">
        <v>1267</v>
      </c>
      <c r="H792" s="80">
        <v>206229.47</v>
      </c>
      <c r="I792" s="80"/>
      <c r="J792" s="80">
        <v>861.47</v>
      </c>
      <c r="K792" s="80"/>
      <c r="L792" s="80"/>
      <c r="M792" s="80"/>
      <c r="N792" s="80"/>
      <c r="O792" s="79">
        <v>509</v>
      </c>
      <c r="P792" s="80">
        <v>101180.72</v>
      </c>
      <c r="Q792" s="80"/>
      <c r="R792" s="80">
        <v>0</v>
      </c>
      <c r="S792" s="80"/>
      <c r="T792" s="80"/>
      <c r="U792" s="80"/>
      <c r="V792" s="80"/>
      <c r="W792" s="79">
        <v>340</v>
      </c>
      <c r="X792" s="80">
        <v>57915.97</v>
      </c>
      <c r="Y792" s="80"/>
      <c r="Z792" s="80">
        <v>23.57</v>
      </c>
      <c r="AA792" s="80"/>
      <c r="AB792" s="80"/>
      <c r="AC792" s="80"/>
      <c r="AD792" s="80"/>
      <c r="AE792" s="79">
        <v>43</v>
      </c>
      <c r="AF792" s="80">
        <v>4726.92</v>
      </c>
      <c r="AG792" s="80"/>
      <c r="AH792" s="80">
        <v>134.84</v>
      </c>
      <c r="AI792" s="80"/>
      <c r="AJ792" s="80"/>
      <c r="AK792" s="80"/>
      <c r="AL792" s="80"/>
    </row>
    <row r="793" spans="1:65" x14ac:dyDescent="0.25">
      <c r="A793" s="417">
        <v>70920</v>
      </c>
      <c r="B793" s="396" t="s">
        <v>220</v>
      </c>
      <c r="C793" s="396"/>
      <c r="D793" s="396"/>
      <c r="E793" s="390" t="s">
        <v>448</v>
      </c>
      <c r="F793" s="390" t="s">
        <v>55</v>
      </c>
      <c r="G793" s="405"/>
      <c r="H793" s="410"/>
      <c r="I793" s="410"/>
      <c r="J793" s="413"/>
      <c r="K793" s="413"/>
      <c r="L793" s="413"/>
      <c r="M793" s="413"/>
      <c r="N793" s="413"/>
      <c r="O793" s="405">
        <v>229</v>
      </c>
      <c r="P793" s="410">
        <v>717067.4</v>
      </c>
      <c r="Q793" s="410"/>
      <c r="R793" s="413"/>
      <c r="S793" s="413"/>
      <c r="T793" s="413"/>
      <c r="U793" s="413"/>
      <c r="V793" s="413"/>
      <c r="W793" s="415">
        <v>500</v>
      </c>
      <c r="X793" s="413">
        <v>1473136.5</v>
      </c>
      <c r="Y793" s="410"/>
      <c r="Z793" s="413"/>
      <c r="AA793" s="413"/>
      <c r="AB793" s="413"/>
      <c r="AC793" s="413"/>
      <c r="AD793" s="413"/>
      <c r="AE793" s="415">
        <v>436</v>
      </c>
      <c r="AF793" s="413">
        <v>1370698.3</v>
      </c>
      <c r="AG793" s="410"/>
      <c r="AH793" s="413"/>
      <c r="AI793" s="413"/>
      <c r="AJ793" s="413"/>
      <c r="AK793" s="413"/>
      <c r="AL793" s="413"/>
      <c r="AM793" s="219"/>
      <c r="AN793" s="219"/>
      <c r="AO793" s="352"/>
      <c r="AP793" s="219"/>
      <c r="AQ793" s="219"/>
      <c r="AR793" s="352"/>
      <c r="AS793" s="219"/>
      <c r="AT793" s="219"/>
      <c r="AU793" s="219"/>
      <c r="AV793" s="219"/>
      <c r="AW793" s="219"/>
      <c r="AX793" s="219"/>
      <c r="AY793" s="219"/>
      <c r="AZ793" s="219"/>
      <c r="BA793" s="219"/>
      <c r="BB793" s="219"/>
      <c r="BC793" s="219"/>
      <c r="BD793" s="219"/>
      <c r="BE793" s="219"/>
      <c r="BF793" s="219"/>
      <c r="BG793" s="219"/>
      <c r="BH793" s="219"/>
      <c r="BI793" s="219"/>
      <c r="BJ793" s="219"/>
      <c r="BK793" s="219"/>
      <c r="BL793" s="219"/>
      <c r="BM793" s="219"/>
    </row>
    <row r="794" spans="1:65" x14ac:dyDescent="0.25">
      <c r="A794" s="418">
        <v>132723</v>
      </c>
      <c r="B794" s="78" t="s">
        <v>221</v>
      </c>
      <c r="C794" s="78"/>
      <c r="D794" s="78"/>
      <c r="E794" s="77" t="s">
        <v>432</v>
      </c>
      <c r="F794" s="83" t="s">
        <v>55</v>
      </c>
      <c r="G794" s="85">
        <v>0</v>
      </c>
      <c r="H794" s="86">
        <v>0</v>
      </c>
      <c r="I794" s="86"/>
      <c r="J794" s="86">
        <v>0</v>
      </c>
      <c r="K794" s="86"/>
      <c r="L794" s="86"/>
      <c r="M794" s="86"/>
      <c r="N794" s="86"/>
      <c r="O794" s="85">
        <v>9</v>
      </c>
      <c r="P794" s="86">
        <v>0</v>
      </c>
      <c r="Q794" s="86"/>
      <c r="R794" s="86">
        <v>5313.35</v>
      </c>
      <c r="S794" s="86"/>
      <c r="T794" s="86"/>
      <c r="U794" s="86"/>
      <c r="V794" s="86"/>
      <c r="W794" s="85">
        <v>50</v>
      </c>
      <c r="X794" s="86">
        <v>0</v>
      </c>
      <c r="Y794" s="86"/>
      <c r="Z794" s="86">
        <v>28724.2</v>
      </c>
      <c r="AA794" s="86"/>
      <c r="AB794" s="86"/>
      <c r="AC794" s="86"/>
      <c r="AD794" s="86"/>
      <c r="AE794" s="85">
        <v>3</v>
      </c>
      <c r="AF794" s="86">
        <v>0</v>
      </c>
      <c r="AG794" s="86"/>
      <c r="AH794" s="86">
        <v>3136.42</v>
      </c>
      <c r="AI794" s="86"/>
      <c r="AJ794" s="86"/>
      <c r="AK794" s="86"/>
      <c r="AL794" s="86"/>
      <c r="AN794" s="198"/>
      <c r="AO794" s="351"/>
      <c r="AP794" s="214"/>
      <c r="AQ794" s="198"/>
      <c r="AR794" s="351"/>
      <c r="AS794" s="214"/>
      <c r="AT794" s="198"/>
      <c r="AU794" s="214"/>
      <c r="AV794" s="214"/>
      <c r="AW794" s="198"/>
      <c r="AX794" s="214"/>
      <c r="AY794" s="214"/>
    </row>
    <row r="795" spans="1:65" x14ac:dyDescent="0.25">
      <c r="A795" s="270">
        <v>170012</v>
      </c>
      <c r="B795" s="76" t="s">
        <v>221</v>
      </c>
      <c r="C795" s="76"/>
      <c r="D795" s="76"/>
      <c r="E795" s="77" t="s">
        <v>432</v>
      </c>
      <c r="F795" s="83" t="s">
        <v>55</v>
      </c>
      <c r="G795" s="79">
        <v>0</v>
      </c>
      <c r="H795" s="80">
        <v>0</v>
      </c>
      <c r="I795" s="80"/>
      <c r="J795" s="80">
        <v>0</v>
      </c>
      <c r="K795" s="80"/>
      <c r="L795" s="80"/>
      <c r="M795" s="80"/>
      <c r="N795" s="80"/>
      <c r="O795" s="79">
        <v>9</v>
      </c>
      <c r="P795" s="80">
        <v>0</v>
      </c>
      <c r="Q795" s="80"/>
      <c r="R795" s="80">
        <v>12728</v>
      </c>
      <c r="S795" s="80"/>
      <c r="T795" s="80"/>
      <c r="U795" s="80"/>
      <c r="V795" s="80"/>
      <c r="W795" s="79">
        <v>60</v>
      </c>
      <c r="X795" s="80">
        <v>0</v>
      </c>
      <c r="Y795" s="80"/>
      <c r="Z795" s="80">
        <v>92269.98</v>
      </c>
      <c r="AA795" s="80"/>
      <c r="AB795" s="80"/>
      <c r="AC795" s="80"/>
      <c r="AD795" s="80"/>
      <c r="AE795" s="79">
        <v>9</v>
      </c>
      <c r="AF795" s="80">
        <v>0</v>
      </c>
      <c r="AG795" s="80"/>
      <c r="AH795" s="80">
        <v>27779.72</v>
      </c>
      <c r="AI795" s="80"/>
      <c r="AJ795" s="80"/>
      <c r="AK795" s="80"/>
      <c r="AL795" s="80"/>
      <c r="AN795" s="198"/>
      <c r="AO795" s="351"/>
      <c r="AP795" s="214"/>
      <c r="AQ795" s="198"/>
      <c r="AR795" s="351"/>
      <c r="AS795" s="214"/>
      <c r="AT795" s="198"/>
      <c r="AU795" s="214"/>
      <c r="AV795" s="214"/>
      <c r="AW795" s="198"/>
      <c r="AX795" s="214"/>
      <c r="AY795" s="214"/>
    </row>
    <row r="796" spans="1:65" x14ac:dyDescent="0.25">
      <c r="A796" s="270">
        <v>132723</v>
      </c>
      <c r="B796" s="76" t="s">
        <v>221</v>
      </c>
      <c r="C796" s="76"/>
      <c r="D796" s="76"/>
      <c r="E796" s="77" t="s">
        <v>433</v>
      </c>
      <c r="F796" s="83" t="s">
        <v>55</v>
      </c>
      <c r="G796" s="79"/>
      <c r="H796" s="80"/>
      <c r="I796" s="80"/>
      <c r="J796" s="80"/>
      <c r="K796" s="80"/>
      <c r="L796" s="80"/>
      <c r="M796" s="80"/>
      <c r="N796" s="80"/>
      <c r="O796" s="79">
        <v>232</v>
      </c>
      <c r="P796" s="80"/>
      <c r="Q796" s="80"/>
      <c r="R796" s="80">
        <v>0</v>
      </c>
      <c r="S796" s="80"/>
      <c r="T796" s="80"/>
      <c r="U796" s="80"/>
      <c r="V796" s="80"/>
      <c r="W796" s="79">
        <v>390</v>
      </c>
      <c r="X796" s="80"/>
      <c r="Y796" s="80"/>
      <c r="Z796" s="80">
        <v>5451.93</v>
      </c>
      <c r="AA796" s="80"/>
      <c r="AB796" s="80"/>
      <c r="AC796" s="80"/>
      <c r="AD796" s="80"/>
      <c r="AE796" s="79"/>
      <c r="AF796" s="80"/>
      <c r="AG796" s="80"/>
      <c r="AH796" s="80"/>
      <c r="AI796" s="80"/>
      <c r="AJ796" s="80"/>
      <c r="AK796" s="80"/>
      <c r="AL796" s="80"/>
    </row>
    <row r="797" spans="1:65" x14ac:dyDescent="0.25">
      <c r="A797" s="270">
        <v>170012</v>
      </c>
      <c r="B797" s="76" t="s">
        <v>221</v>
      </c>
      <c r="C797" s="76"/>
      <c r="D797" s="76"/>
      <c r="E797" s="77" t="s">
        <v>433</v>
      </c>
      <c r="F797" s="83" t="s">
        <v>55</v>
      </c>
      <c r="G797" s="79">
        <v>2</v>
      </c>
      <c r="H797" s="80"/>
      <c r="I797" s="80"/>
      <c r="J797" s="80">
        <v>39.4</v>
      </c>
      <c r="K797" s="80"/>
      <c r="L797" s="80"/>
      <c r="M797" s="80"/>
      <c r="N797" s="80"/>
      <c r="O797" s="79">
        <v>67</v>
      </c>
      <c r="P797" s="80"/>
      <c r="Q797" s="80"/>
      <c r="R797" s="80">
        <v>0</v>
      </c>
      <c r="S797" s="80"/>
      <c r="T797" s="80"/>
      <c r="U797" s="80"/>
      <c r="V797" s="80"/>
      <c r="W797" s="79">
        <v>145</v>
      </c>
      <c r="X797" s="80"/>
      <c r="Y797" s="80"/>
      <c r="Z797" s="80">
        <v>341.41</v>
      </c>
      <c r="AA797" s="80"/>
      <c r="AB797" s="80"/>
      <c r="AC797" s="80"/>
      <c r="AD797" s="80"/>
      <c r="AE797" s="79"/>
      <c r="AF797" s="80"/>
      <c r="AG797" s="80"/>
      <c r="AH797" s="80"/>
      <c r="AI797" s="80"/>
      <c r="AJ797" s="80"/>
      <c r="AK797" s="80"/>
      <c r="AL797" s="80"/>
    </row>
    <row r="798" spans="1:65" x14ac:dyDescent="0.25">
      <c r="A798" s="418">
        <v>70435</v>
      </c>
      <c r="B798" s="76" t="s">
        <v>222</v>
      </c>
      <c r="C798" s="76"/>
      <c r="D798" s="76"/>
      <c r="E798" s="77" t="s">
        <v>432</v>
      </c>
      <c r="F798" s="83" t="s">
        <v>55</v>
      </c>
      <c r="G798" s="79">
        <v>46</v>
      </c>
      <c r="H798" s="80">
        <v>279111.95</v>
      </c>
      <c r="I798" s="80"/>
      <c r="J798" s="80">
        <v>79454.679999999993</v>
      </c>
      <c r="K798" s="80"/>
      <c r="L798" s="80"/>
      <c r="M798" s="80"/>
      <c r="N798" s="80"/>
      <c r="O798" s="79">
        <v>57</v>
      </c>
      <c r="P798" s="80">
        <v>227394.08</v>
      </c>
      <c r="Q798" s="80"/>
      <c r="R798" s="80">
        <v>118781.36</v>
      </c>
      <c r="S798" s="80"/>
      <c r="T798" s="80"/>
      <c r="U798" s="80"/>
      <c r="V798" s="80"/>
      <c r="W798" s="79">
        <v>110</v>
      </c>
      <c r="X798" s="80">
        <v>520422.62</v>
      </c>
      <c r="Y798" s="80"/>
      <c r="Z798" s="80">
        <v>85451.28</v>
      </c>
      <c r="AA798" s="80"/>
      <c r="AB798" s="80"/>
      <c r="AC798" s="80"/>
      <c r="AD798" s="80"/>
      <c r="AE798" s="79">
        <v>5</v>
      </c>
      <c r="AF798" s="80">
        <v>17294.84</v>
      </c>
      <c r="AG798" s="80"/>
      <c r="AH798" s="80">
        <v>7617.02</v>
      </c>
      <c r="AI798" s="80"/>
      <c r="AJ798" s="80"/>
      <c r="AK798" s="80"/>
      <c r="AL798" s="80"/>
      <c r="AN798" s="198"/>
      <c r="AO798" s="351"/>
      <c r="AP798" s="214"/>
      <c r="AQ798" s="198"/>
      <c r="AR798" s="351"/>
      <c r="AS798" s="214"/>
      <c r="AT798" s="198"/>
      <c r="AU798" s="214"/>
      <c r="AV798" s="214"/>
      <c r="AW798" s="198"/>
      <c r="AX798" s="214"/>
      <c r="AY798" s="214"/>
    </row>
    <row r="799" spans="1:65" x14ac:dyDescent="0.25">
      <c r="A799" s="270">
        <v>70435</v>
      </c>
      <c r="B799" s="76" t="s">
        <v>222</v>
      </c>
      <c r="C799" s="76"/>
      <c r="D799" s="76"/>
      <c r="E799" s="77" t="s">
        <v>433</v>
      </c>
      <c r="F799" s="83" t="s">
        <v>55</v>
      </c>
      <c r="G799" s="79">
        <v>2093</v>
      </c>
      <c r="H799" s="80">
        <v>1966995.75</v>
      </c>
      <c r="I799" s="80"/>
      <c r="J799" s="80">
        <v>387.3</v>
      </c>
      <c r="K799" s="80"/>
      <c r="L799" s="80"/>
      <c r="M799" s="80"/>
      <c r="N799" s="80"/>
      <c r="O799" s="79">
        <v>1441</v>
      </c>
      <c r="P799" s="80">
        <v>957637.14</v>
      </c>
      <c r="Q799" s="80"/>
      <c r="R799" s="80">
        <v>754.57</v>
      </c>
      <c r="S799" s="80"/>
      <c r="T799" s="80"/>
      <c r="U799" s="80"/>
      <c r="V799" s="80"/>
      <c r="W799" s="79">
        <v>341</v>
      </c>
      <c r="X799" s="80">
        <v>321045.93</v>
      </c>
      <c r="Y799" s="80"/>
      <c r="Z799" s="80">
        <v>752.38</v>
      </c>
      <c r="AA799" s="80"/>
      <c r="AB799" s="80"/>
      <c r="AC799" s="80"/>
      <c r="AD799" s="80"/>
      <c r="AE799" s="79">
        <v>83</v>
      </c>
      <c r="AF799" s="80">
        <v>7552.65</v>
      </c>
      <c r="AG799" s="80"/>
      <c r="AH799" s="80">
        <v>140.94999999999999</v>
      </c>
      <c r="AI799" s="80"/>
      <c r="AJ799" s="80"/>
      <c r="AK799" s="80"/>
      <c r="AL799" s="80"/>
    </row>
    <row r="800" spans="1:65" x14ac:dyDescent="0.25">
      <c r="A800" s="270">
        <v>70263</v>
      </c>
      <c r="B800" s="76" t="s">
        <v>223</v>
      </c>
      <c r="C800" s="76"/>
      <c r="D800" s="76"/>
      <c r="E800" s="77" t="s">
        <v>432</v>
      </c>
      <c r="F800" s="83" t="s">
        <v>55</v>
      </c>
      <c r="G800" s="79">
        <v>108</v>
      </c>
      <c r="H800" s="80">
        <v>446572.72</v>
      </c>
      <c r="I800" s="80"/>
      <c r="J800" s="80">
        <v>552141.18000000005</v>
      </c>
      <c r="K800" s="80"/>
      <c r="L800" s="80"/>
      <c r="M800" s="80"/>
      <c r="N800" s="80"/>
      <c r="O800" s="79">
        <v>210</v>
      </c>
      <c r="P800" s="80">
        <v>794888.64</v>
      </c>
      <c r="Q800" s="80"/>
      <c r="R800" s="80">
        <v>1387589.45</v>
      </c>
      <c r="S800" s="80"/>
      <c r="T800" s="80"/>
      <c r="U800" s="80"/>
      <c r="V800" s="80"/>
      <c r="W800" s="79">
        <v>210</v>
      </c>
      <c r="X800" s="80">
        <v>602029.23</v>
      </c>
      <c r="Y800" s="80"/>
      <c r="Z800" s="80">
        <v>520373.21</v>
      </c>
      <c r="AA800" s="80"/>
      <c r="AB800" s="80"/>
      <c r="AC800" s="80"/>
      <c r="AD800" s="80"/>
      <c r="AE800" s="79">
        <v>67</v>
      </c>
      <c r="AF800" s="80">
        <v>162631.41</v>
      </c>
      <c r="AG800" s="80"/>
      <c r="AH800" s="80">
        <v>168925.69</v>
      </c>
      <c r="AI800" s="80"/>
      <c r="AJ800" s="80"/>
      <c r="AK800" s="80"/>
      <c r="AL800" s="80"/>
      <c r="AN800" s="198"/>
      <c r="AO800" s="351"/>
      <c r="AP800" s="214"/>
      <c r="AQ800" s="198"/>
      <c r="AR800" s="351"/>
      <c r="AS800" s="214"/>
      <c r="AT800" s="198"/>
      <c r="AU800" s="214"/>
      <c r="AV800" s="214"/>
      <c r="AW800" s="198"/>
      <c r="AX800" s="214"/>
      <c r="AY800" s="214"/>
    </row>
    <row r="801" spans="1:65" x14ac:dyDescent="0.25">
      <c r="A801" s="270">
        <v>70263</v>
      </c>
      <c r="B801" s="76" t="s">
        <v>223</v>
      </c>
      <c r="C801" s="76"/>
      <c r="D801" s="76"/>
      <c r="E801" s="77" t="s">
        <v>433</v>
      </c>
      <c r="F801" s="83" t="s">
        <v>55</v>
      </c>
      <c r="G801" s="79">
        <v>482</v>
      </c>
      <c r="H801" s="80">
        <v>247552.9</v>
      </c>
      <c r="I801" s="80"/>
      <c r="J801" s="80">
        <v>0</v>
      </c>
      <c r="K801" s="80"/>
      <c r="L801" s="80"/>
      <c r="M801" s="80"/>
      <c r="N801" s="80"/>
      <c r="O801" s="79">
        <v>485</v>
      </c>
      <c r="P801" s="80">
        <v>437722.47</v>
      </c>
      <c r="Q801" s="80"/>
      <c r="R801" s="80">
        <v>0</v>
      </c>
      <c r="S801" s="80"/>
      <c r="T801" s="80"/>
      <c r="U801" s="80"/>
      <c r="V801" s="80"/>
      <c r="W801" s="79">
        <v>208</v>
      </c>
      <c r="X801" s="80">
        <v>148686.62</v>
      </c>
      <c r="Y801" s="80"/>
      <c r="Z801" s="80">
        <v>73.58</v>
      </c>
      <c r="AA801" s="80"/>
      <c r="AB801" s="80"/>
      <c r="AC801" s="80"/>
      <c r="AD801" s="80"/>
      <c r="AE801" s="79"/>
      <c r="AF801" s="80"/>
      <c r="AG801" s="80"/>
      <c r="AH801" s="80"/>
      <c r="AI801" s="80"/>
      <c r="AJ801" s="80"/>
      <c r="AK801" s="80"/>
      <c r="AL801" s="80"/>
    </row>
    <row r="802" spans="1:65" x14ac:dyDescent="0.25">
      <c r="A802" s="270">
        <v>76053</v>
      </c>
      <c r="B802" s="76" t="s">
        <v>224</v>
      </c>
      <c r="C802" s="76"/>
      <c r="D802" s="76"/>
      <c r="E802" s="77" t="s">
        <v>432</v>
      </c>
      <c r="F802" s="83" t="s">
        <v>55</v>
      </c>
      <c r="G802" s="79">
        <v>510</v>
      </c>
      <c r="H802" s="80">
        <v>1523656.23</v>
      </c>
      <c r="I802" s="80"/>
      <c r="J802" s="80">
        <v>1764522.14</v>
      </c>
      <c r="K802" s="80"/>
      <c r="L802" s="80"/>
      <c r="M802" s="80"/>
      <c r="N802" s="80"/>
      <c r="O802" s="79">
        <v>741</v>
      </c>
      <c r="P802" s="80">
        <v>2401826.5499999998</v>
      </c>
      <c r="Q802" s="80"/>
      <c r="R802" s="80">
        <v>2105683.9900000002</v>
      </c>
      <c r="S802" s="80"/>
      <c r="T802" s="80"/>
      <c r="U802" s="80"/>
      <c r="V802" s="80"/>
      <c r="W802" s="79">
        <v>644</v>
      </c>
      <c r="X802" s="80">
        <v>2517747.94</v>
      </c>
      <c r="Y802" s="80"/>
      <c r="Z802" s="80">
        <v>1338863.3400000001</v>
      </c>
      <c r="AA802" s="80"/>
      <c r="AB802" s="80"/>
      <c r="AC802" s="80"/>
      <c r="AD802" s="80"/>
      <c r="AE802" s="79">
        <v>519</v>
      </c>
      <c r="AF802" s="80">
        <v>2596390.37</v>
      </c>
      <c r="AG802" s="80"/>
      <c r="AH802" s="80">
        <v>1215222.8600000001</v>
      </c>
      <c r="AI802" s="80"/>
      <c r="AJ802" s="80"/>
      <c r="AK802" s="80"/>
      <c r="AL802" s="80"/>
      <c r="AN802" s="198"/>
      <c r="AO802" s="351"/>
      <c r="AP802" s="214"/>
      <c r="AQ802" s="198"/>
      <c r="AR802" s="351"/>
      <c r="AS802" s="214"/>
      <c r="AT802" s="198"/>
      <c r="AU802" s="214"/>
      <c r="AV802" s="214"/>
      <c r="AW802" s="198"/>
      <c r="AX802" s="214"/>
      <c r="AY802" s="214"/>
    </row>
    <row r="803" spans="1:65" x14ac:dyDescent="0.25">
      <c r="A803" s="270">
        <v>76053</v>
      </c>
      <c r="B803" s="76" t="s">
        <v>224</v>
      </c>
      <c r="C803" s="76"/>
      <c r="D803" s="76"/>
      <c r="E803" s="77" t="s">
        <v>433</v>
      </c>
      <c r="F803" s="83" t="s">
        <v>55</v>
      </c>
      <c r="G803" s="79">
        <v>3426</v>
      </c>
      <c r="H803" s="80">
        <v>588684.02</v>
      </c>
      <c r="I803" s="80"/>
      <c r="J803" s="80">
        <v>3228.22</v>
      </c>
      <c r="K803" s="80"/>
      <c r="L803" s="80"/>
      <c r="M803" s="80"/>
      <c r="N803" s="80"/>
      <c r="O803" s="79">
        <v>3349</v>
      </c>
      <c r="P803" s="80">
        <v>3302723.82</v>
      </c>
      <c r="Q803" s="80"/>
      <c r="R803" s="80">
        <v>4138.4399999999996</v>
      </c>
      <c r="S803" s="80"/>
      <c r="T803" s="80"/>
      <c r="U803" s="80"/>
      <c r="V803" s="80"/>
      <c r="W803" s="79">
        <v>2530</v>
      </c>
      <c r="X803" s="80">
        <v>3041663.37</v>
      </c>
      <c r="Y803" s="80"/>
      <c r="Z803" s="80">
        <v>4046.27</v>
      </c>
      <c r="AA803" s="80"/>
      <c r="AB803" s="80"/>
      <c r="AC803" s="80"/>
      <c r="AD803" s="80"/>
      <c r="AE803" s="79">
        <v>422</v>
      </c>
      <c r="AF803" s="80">
        <v>456859.95</v>
      </c>
      <c r="AG803" s="80"/>
      <c r="AH803" s="80">
        <v>2391.7600000000002</v>
      </c>
      <c r="AI803" s="80"/>
      <c r="AJ803" s="80"/>
      <c r="AK803" s="80"/>
      <c r="AL803" s="80"/>
    </row>
    <row r="804" spans="1:65" x14ac:dyDescent="0.25">
      <c r="A804" s="270">
        <v>70959</v>
      </c>
      <c r="B804" s="76" t="s">
        <v>225</v>
      </c>
      <c r="C804" s="76"/>
      <c r="D804" s="76"/>
      <c r="E804" s="77" t="s">
        <v>432</v>
      </c>
      <c r="F804" s="83" t="s">
        <v>55</v>
      </c>
      <c r="G804" s="79">
        <v>48</v>
      </c>
      <c r="H804" s="80">
        <v>340700.17</v>
      </c>
      <c r="I804" s="80"/>
      <c r="J804" s="80">
        <v>81483.42</v>
      </c>
      <c r="K804" s="80"/>
      <c r="L804" s="80"/>
      <c r="M804" s="80"/>
      <c r="N804" s="80"/>
      <c r="O804" s="79">
        <v>45</v>
      </c>
      <c r="P804" s="80">
        <v>285227.36</v>
      </c>
      <c r="Q804" s="80"/>
      <c r="R804" s="80">
        <v>50884</v>
      </c>
      <c r="S804" s="80"/>
      <c r="T804" s="80"/>
      <c r="U804" s="80"/>
      <c r="V804" s="80"/>
      <c r="W804" s="79">
        <v>62</v>
      </c>
      <c r="X804" s="80">
        <v>378322.16</v>
      </c>
      <c r="Y804" s="80"/>
      <c r="Z804" s="80">
        <v>27992.12</v>
      </c>
      <c r="AA804" s="80"/>
      <c r="AB804" s="80"/>
      <c r="AC804" s="80"/>
      <c r="AD804" s="80"/>
      <c r="AE804" s="79">
        <v>13</v>
      </c>
      <c r="AF804" s="80">
        <v>55191.87</v>
      </c>
      <c r="AG804" s="80"/>
      <c r="AH804" s="80">
        <v>23299.119999999999</v>
      </c>
      <c r="AI804" s="80"/>
      <c r="AJ804" s="80"/>
      <c r="AK804" s="80"/>
      <c r="AL804" s="80"/>
      <c r="AN804" s="198"/>
      <c r="AO804" s="351"/>
      <c r="AP804" s="214"/>
      <c r="AQ804" s="198"/>
      <c r="AR804" s="351"/>
      <c r="AS804" s="214"/>
      <c r="AT804" s="198"/>
      <c r="AU804" s="214"/>
      <c r="AV804" s="214"/>
      <c r="AW804" s="198"/>
      <c r="AX804" s="214"/>
      <c r="AY804" s="214"/>
    </row>
    <row r="805" spans="1:65" x14ac:dyDescent="0.25">
      <c r="A805" s="270">
        <v>70959</v>
      </c>
      <c r="B805" s="76" t="s">
        <v>225</v>
      </c>
      <c r="C805" s="76"/>
      <c r="D805" s="76"/>
      <c r="E805" s="77" t="s">
        <v>433</v>
      </c>
      <c r="F805" s="83" t="s">
        <v>55</v>
      </c>
      <c r="G805" s="79">
        <v>1113</v>
      </c>
      <c r="H805" s="80">
        <v>686794.25</v>
      </c>
      <c r="I805" s="80"/>
      <c r="J805" s="80">
        <v>81.42</v>
      </c>
      <c r="K805" s="80"/>
      <c r="L805" s="80"/>
      <c r="M805" s="80"/>
      <c r="N805" s="80"/>
      <c r="O805" s="79">
        <v>418</v>
      </c>
      <c r="P805" s="80">
        <v>349174</v>
      </c>
      <c r="Q805" s="80"/>
      <c r="R805" s="80">
        <v>0</v>
      </c>
      <c r="S805" s="80"/>
      <c r="T805" s="80"/>
      <c r="U805" s="80"/>
      <c r="V805" s="80"/>
      <c r="W805" s="79">
        <v>275</v>
      </c>
      <c r="X805" s="80">
        <v>132482.46</v>
      </c>
      <c r="Y805" s="80"/>
      <c r="Z805" s="80">
        <v>416.79</v>
      </c>
      <c r="AA805" s="80"/>
      <c r="AB805" s="80"/>
      <c r="AC805" s="80"/>
      <c r="AD805" s="80"/>
      <c r="AE805" s="79">
        <v>62</v>
      </c>
      <c r="AF805" s="80">
        <v>5851.02</v>
      </c>
      <c r="AG805" s="80"/>
      <c r="AH805" s="80">
        <v>0</v>
      </c>
      <c r="AI805" s="80"/>
      <c r="AJ805" s="80"/>
      <c r="AK805" s="80"/>
      <c r="AL805" s="80"/>
    </row>
    <row r="806" spans="1:65" x14ac:dyDescent="0.25">
      <c r="A806" s="270">
        <v>70958</v>
      </c>
      <c r="B806" s="76" t="s">
        <v>226</v>
      </c>
      <c r="C806" s="76"/>
      <c r="D806" s="76"/>
      <c r="E806" s="77" t="s">
        <v>432</v>
      </c>
      <c r="F806" s="83" t="s">
        <v>55</v>
      </c>
      <c r="G806" s="79">
        <v>659</v>
      </c>
      <c r="H806" s="80">
        <v>2497096.7999999998</v>
      </c>
      <c r="I806" s="80"/>
      <c r="J806" s="80">
        <v>2424900.7200000002</v>
      </c>
      <c r="K806" s="80"/>
      <c r="L806" s="80"/>
      <c r="M806" s="80"/>
      <c r="N806" s="80"/>
      <c r="O806" s="79">
        <v>735</v>
      </c>
      <c r="P806" s="80">
        <v>2416813.2000000002</v>
      </c>
      <c r="Q806" s="80"/>
      <c r="R806" s="80">
        <v>2343801.86</v>
      </c>
      <c r="S806" s="80"/>
      <c r="T806" s="80"/>
      <c r="U806" s="80"/>
      <c r="V806" s="80"/>
      <c r="W806" s="79">
        <v>557</v>
      </c>
      <c r="X806" s="80">
        <v>1712255.4</v>
      </c>
      <c r="Y806" s="80"/>
      <c r="Z806" s="80">
        <v>1664566.18</v>
      </c>
      <c r="AA806" s="80"/>
      <c r="AB806" s="80"/>
      <c r="AC806" s="80"/>
      <c r="AD806" s="80"/>
      <c r="AE806" s="79">
        <v>673</v>
      </c>
      <c r="AF806" s="80">
        <v>1978021.8</v>
      </c>
      <c r="AG806" s="80"/>
      <c r="AH806" s="80">
        <v>1873820.15</v>
      </c>
      <c r="AI806" s="80"/>
      <c r="AJ806" s="80"/>
      <c r="AK806" s="80"/>
      <c r="AL806" s="80"/>
      <c r="AN806" s="198"/>
      <c r="AO806" s="351"/>
      <c r="AP806" s="214"/>
      <c r="AQ806" s="198"/>
      <c r="AR806" s="351"/>
      <c r="AS806" s="214"/>
      <c r="AT806" s="198"/>
      <c r="AU806" s="214"/>
      <c r="AV806" s="214"/>
      <c r="AW806" s="198"/>
      <c r="AX806" s="214"/>
      <c r="AY806" s="214"/>
    </row>
    <row r="807" spans="1:65" x14ac:dyDescent="0.25">
      <c r="A807" s="270">
        <v>70958</v>
      </c>
      <c r="B807" s="76" t="s">
        <v>226</v>
      </c>
      <c r="C807" s="76"/>
      <c r="D807" s="76"/>
      <c r="E807" s="77" t="s">
        <v>433</v>
      </c>
      <c r="F807" s="83" t="s">
        <v>55</v>
      </c>
      <c r="G807" s="79">
        <v>2266</v>
      </c>
      <c r="H807" s="80"/>
      <c r="I807" s="80"/>
      <c r="J807" s="80">
        <v>1344.18</v>
      </c>
      <c r="K807" s="80"/>
      <c r="L807" s="80"/>
      <c r="M807" s="80"/>
      <c r="N807" s="80"/>
      <c r="O807" s="79">
        <v>429</v>
      </c>
      <c r="P807" s="80"/>
      <c r="Q807" s="80"/>
      <c r="R807" s="80">
        <v>448.06</v>
      </c>
      <c r="S807" s="80"/>
      <c r="T807" s="80"/>
      <c r="U807" s="80"/>
      <c r="V807" s="80"/>
      <c r="W807" s="79">
        <v>267</v>
      </c>
      <c r="X807" s="80"/>
      <c r="Y807" s="80"/>
      <c r="Z807" s="80">
        <v>0</v>
      </c>
      <c r="AA807" s="80"/>
      <c r="AB807" s="80"/>
      <c r="AC807" s="80"/>
      <c r="AD807" s="80"/>
      <c r="AE807" s="79">
        <v>15</v>
      </c>
      <c r="AF807" s="80"/>
      <c r="AG807" s="80"/>
      <c r="AH807" s="80">
        <v>97.71</v>
      </c>
      <c r="AI807" s="80"/>
      <c r="AJ807" s="80"/>
      <c r="AK807" s="80"/>
      <c r="AL807" s="80"/>
    </row>
    <row r="808" spans="1:65" x14ac:dyDescent="0.25">
      <c r="A808" s="270">
        <v>70941</v>
      </c>
      <c r="B808" s="76" t="s">
        <v>227</v>
      </c>
      <c r="C808" s="76"/>
      <c r="D808" s="76"/>
      <c r="E808" s="77" t="s">
        <v>432</v>
      </c>
      <c r="F808" s="83" t="s">
        <v>55</v>
      </c>
      <c r="G808" s="79">
        <v>1206</v>
      </c>
      <c r="H808" s="80">
        <v>2807611.84</v>
      </c>
      <c r="I808" s="80"/>
      <c r="J808" s="80">
        <v>3428761.76</v>
      </c>
      <c r="K808" s="80"/>
      <c r="L808" s="80"/>
      <c r="M808" s="80"/>
      <c r="N808" s="80"/>
      <c r="O808" s="79">
        <v>1495</v>
      </c>
      <c r="P808" s="80">
        <v>4409732.34</v>
      </c>
      <c r="Q808" s="80"/>
      <c r="R808" s="80">
        <v>4139862.51</v>
      </c>
      <c r="S808" s="80"/>
      <c r="T808" s="80"/>
      <c r="U808" s="80"/>
      <c r="V808" s="80"/>
      <c r="W808" s="79">
        <v>1419</v>
      </c>
      <c r="X808" s="80">
        <v>5070517.92</v>
      </c>
      <c r="Y808" s="80"/>
      <c r="Z808" s="80">
        <v>4047709.66</v>
      </c>
      <c r="AA808" s="80"/>
      <c r="AB808" s="80"/>
      <c r="AC808" s="80"/>
      <c r="AD808" s="80"/>
      <c r="AE808" s="79">
        <v>1412</v>
      </c>
      <c r="AF808" s="80">
        <v>5468337.8099999996</v>
      </c>
      <c r="AG808" s="80"/>
      <c r="AH808" s="80">
        <v>4454968.1900000004</v>
      </c>
      <c r="AI808" s="80"/>
      <c r="AJ808" s="80"/>
      <c r="AK808" s="80"/>
      <c r="AL808" s="80"/>
      <c r="AN808" s="198"/>
      <c r="AO808" s="351"/>
      <c r="AP808" s="214"/>
      <c r="AQ808" s="198"/>
      <c r="AR808" s="351"/>
      <c r="AS808" s="214"/>
      <c r="AT808" s="198"/>
      <c r="AU808" s="214"/>
      <c r="AV808" s="214"/>
      <c r="AW808" s="198"/>
      <c r="AX808" s="214"/>
      <c r="AY808" s="214"/>
    </row>
    <row r="809" spans="1:65" x14ac:dyDescent="0.25">
      <c r="A809" s="270">
        <v>70941</v>
      </c>
      <c r="B809" s="76" t="s">
        <v>227</v>
      </c>
      <c r="C809" s="76"/>
      <c r="D809" s="76"/>
      <c r="E809" s="77" t="s">
        <v>433</v>
      </c>
      <c r="F809" s="83" t="s">
        <v>55</v>
      </c>
      <c r="G809" s="79">
        <v>385</v>
      </c>
      <c r="H809" s="80">
        <v>1051666.54</v>
      </c>
      <c r="I809" s="80"/>
      <c r="J809" s="80">
        <v>270286.96000000002</v>
      </c>
      <c r="K809" s="80"/>
      <c r="L809" s="80"/>
      <c r="M809" s="80"/>
      <c r="N809" s="80"/>
      <c r="O809" s="79">
        <v>429</v>
      </c>
      <c r="P809" s="80"/>
      <c r="Q809" s="80"/>
      <c r="R809" s="80">
        <v>48819.46</v>
      </c>
      <c r="S809" s="80"/>
      <c r="T809" s="80"/>
      <c r="U809" s="80"/>
      <c r="V809" s="80"/>
      <c r="W809" s="79">
        <v>4</v>
      </c>
      <c r="X809" s="80"/>
      <c r="Y809" s="80"/>
      <c r="Z809" s="80">
        <v>218.46</v>
      </c>
      <c r="AA809" s="80"/>
      <c r="AB809" s="80"/>
      <c r="AC809" s="80"/>
      <c r="AD809" s="80"/>
      <c r="AE809" s="79">
        <v>3</v>
      </c>
      <c r="AF809" s="80"/>
      <c r="AG809" s="80"/>
      <c r="AH809" s="80">
        <v>161.26</v>
      </c>
      <c r="AI809" s="80"/>
      <c r="AJ809" s="80"/>
      <c r="AK809" s="80"/>
      <c r="AL809" s="80"/>
    </row>
    <row r="810" spans="1:65" x14ac:dyDescent="0.25">
      <c r="A810" s="417">
        <v>70941</v>
      </c>
      <c r="B810" s="396" t="s">
        <v>227</v>
      </c>
      <c r="C810" s="396"/>
      <c r="D810" s="396"/>
      <c r="E810" s="390" t="s">
        <v>448</v>
      </c>
      <c r="F810" s="390" t="s">
        <v>55</v>
      </c>
      <c r="G810" s="405"/>
      <c r="H810" s="410"/>
      <c r="I810" s="410"/>
      <c r="J810" s="413"/>
      <c r="K810" s="413"/>
      <c r="L810" s="413"/>
      <c r="M810" s="413"/>
      <c r="N810" s="413"/>
      <c r="O810" s="405">
        <v>16</v>
      </c>
      <c r="P810" s="410">
        <v>52904.34</v>
      </c>
      <c r="Q810" s="410"/>
      <c r="R810" s="413"/>
      <c r="S810" s="413"/>
      <c r="T810" s="413"/>
      <c r="U810" s="413"/>
      <c r="V810" s="413"/>
      <c r="W810" s="415">
        <v>34</v>
      </c>
      <c r="X810" s="413">
        <v>107364.69</v>
      </c>
      <c r="Y810" s="410"/>
      <c r="Z810" s="413"/>
      <c r="AA810" s="413"/>
      <c r="AB810" s="413"/>
      <c r="AC810" s="413"/>
      <c r="AD810" s="413"/>
      <c r="AE810" s="415">
        <v>43</v>
      </c>
      <c r="AF810" s="413">
        <v>158713.01999999999</v>
      </c>
      <c r="AG810" s="410"/>
      <c r="AH810" s="413"/>
      <c r="AI810" s="413"/>
      <c r="AJ810" s="413"/>
      <c r="AK810" s="413"/>
      <c r="AL810" s="413"/>
      <c r="AM810" s="219"/>
      <c r="AN810" s="219"/>
      <c r="AO810" s="352"/>
      <c r="AP810" s="219"/>
      <c r="AQ810" s="219"/>
      <c r="AR810" s="352"/>
      <c r="AS810" s="219"/>
      <c r="AT810" s="219"/>
      <c r="AU810" s="219"/>
      <c r="AV810" s="219"/>
      <c r="AW810" s="219"/>
      <c r="AX810" s="219"/>
      <c r="AY810" s="219"/>
      <c r="AZ810" s="219"/>
      <c r="BA810" s="219"/>
      <c r="BB810" s="219"/>
      <c r="BC810" s="219"/>
      <c r="BD810" s="219"/>
      <c r="BE810" s="219"/>
      <c r="BF810" s="219"/>
      <c r="BG810" s="219"/>
      <c r="BH810" s="219"/>
      <c r="BI810" s="219"/>
      <c r="BJ810" s="219"/>
      <c r="BK810" s="219"/>
      <c r="BL810" s="219"/>
      <c r="BM810" s="219"/>
    </row>
    <row r="811" spans="1:65" x14ac:dyDescent="0.25">
      <c r="A811" s="270">
        <v>170011</v>
      </c>
      <c r="B811" s="76" t="s">
        <v>228</v>
      </c>
      <c r="C811" s="76"/>
      <c r="D811" s="76"/>
      <c r="E811" s="77" t="s">
        <v>432</v>
      </c>
      <c r="F811" s="83" t="s">
        <v>55</v>
      </c>
      <c r="G811" s="79">
        <v>3</v>
      </c>
      <c r="H811" s="80">
        <v>10767.64</v>
      </c>
      <c r="I811" s="80"/>
      <c r="J811" s="80">
        <v>15108.86</v>
      </c>
      <c r="K811" s="80"/>
      <c r="L811" s="80"/>
      <c r="M811" s="80"/>
      <c r="N811" s="80"/>
      <c r="O811" s="79">
        <v>422</v>
      </c>
      <c r="P811" s="80">
        <v>1142612.26</v>
      </c>
      <c r="Q811" s="80"/>
      <c r="R811" s="80">
        <v>1587833.35</v>
      </c>
      <c r="S811" s="80"/>
      <c r="T811" s="80"/>
      <c r="U811" s="80"/>
      <c r="V811" s="80"/>
      <c r="W811" s="79">
        <v>736</v>
      </c>
      <c r="X811" s="80">
        <v>2075255.54</v>
      </c>
      <c r="Y811" s="80"/>
      <c r="Z811" s="80">
        <v>2851869.66</v>
      </c>
      <c r="AA811" s="80"/>
      <c r="AB811" s="80"/>
      <c r="AC811" s="80"/>
      <c r="AD811" s="80"/>
      <c r="AE811" s="79">
        <v>804</v>
      </c>
      <c r="AF811" s="80">
        <v>2236356</v>
      </c>
      <c r="AG811" s="80"/>
      <c r="AH811" s="80">
        <v>3157473.93</v>
      </c>
      <c r="AI811" s="80"/>
      <c r="AJ811" s="80"/>
      <c r="AK811" s="80"/>
      <c r="AL811" s="80"/>
      <c r="AN811" s="198"/>
      <c r="AO811" s="351"/>
      <c r="AP811" s="214"/>
      <c r="AQ811" s="198"/>
      <c r="AR811" s="351"/>
      <c r="AS811" s="214"/>
      <c r="AT811" s="198"/>
      <c r="AU811" s="214"/>
      <c r="AV811" s="214"/>
      <c r="AW811" s="198"/>
      <c r="AX811" s="214"/>
      <c r="AY811" s="214"/>
    </row>
    <row r="812" spans="1:65" x14ac:dyDescent="0.25">
      <c r="A812" s="270">
        <v>52387</v>
      </c>
      <c r="B812" s="76" t="s">
        <v>229</v>
      </c>
      <c r="C812" s="76"/>
      <c r="D812" s="76"/>
      <c r="E812" s="77" t="s">
        <v>432</v>
      </c>
      <c r="F812" s="83" t="s">
        <v>55</v>
      </c>
      <c r="G812" s="79">
        <v>16</v>
      </c>
      <c r="H812" s="80">
        <v>109286.68</v>
      </c>
      <c r="I812" s="80"/>
      <c r="J812" s="80">
        <v>141171.07999999999</v>
      </c>
      <c r="K812" s="80"/>
      <c r="L812" s="80"/>
      <c r="M812" s="80"/>
      <c r="N812" s="80"/>
      <c r="O812" s="79">
        <v>56</v>
      </c>
      <c r="P812" s="80">
        <v>376669.3</v>
      </c>
      <c r="Q812" s="80"/>
      <c r="R812" s="80">
        <v>698169.26</v>
      </c>
      <c r="S812" s="80"/>
      <c r="T812" s="80"/>
      <c r="U812" s="80"/>
      <c r="V812" s="80"/>
      <c r="W812" s="79">
        <v>52</v>
      </c>
      <c r="X812" s="80">
        <v>341716.52</v>
      </c>
      <c r="Y812" s="80"/>
      <c r="Z812" s="80">
        <v>52218.18</v>
      </c>
      <c r="AA812" s="80"/>
      <c r="AB812" s="80"/>
      <c r="AC812" s="80"/>
      <c r="AD812" s="80"/>
      <c r="AE812" s="79">
        <v>15</v>
      </c>
      <c r="AF812" s="80">
        <v>103198.27</v>
      </c>
      <c r="AG812" s="80"/>
      <c r="AH812" s="80">
        <v>24643.3</v>
      </c>
      <c r="AI812" s="80"/>
      <c r="AJ812" s="80"/>
      <c r="AK812" s="80"/>
      <c r="AL812" s="80"/>
      <c r="AN812" s="198"/>
      <c r="AO812" s="351"/>
      <c r="AP812" s="214"/>
      <c r="AQ812" s="198"/>
      <c r="AR812" s="351"/>
      <c r="AS812" s="214"/>
      <c r="AT812" s="198"/>
      <c r="AU812" s="214"/>
      <c r="AV812" s="214"/>
      <c r="AW812" s="198"/>
      <c r="AX812" s="214"/>
      <c r="AY812" s="214"/>
    </row>
    <row r="813" spans="1:65" x14ac:dyDescent="0.25">
      <c r="A813" s="270">
        <v>70010</v>
      </c>
      <c r="B813" s="76" t="s">
        <v>229</v>
      </c>
      <c r="C813" s="76"/>
      <c r="D813" s="76"/>
      <c r="E813" s="77" t="s">
        <v>432</v>
      </c>
      <c r="F813" s="83" t="s">
        <v>55</v>
      </c>
      <c r="G813" s="79">
        <v>5</v>
      </c>
      <c r="H813" s="80">
        <v>39122.080000000002</v>
      </c>
      <c r="I813" s="80"/>
      <c r="J813" s="80">
        <v>98801.88</v>
      </c>
      <c r="K813" s="80"/>
      <c r="L813" s="80"/>
      <c r="M813" s="80"/>
      <c r="N813" s="80"/>
      <c r="O813" s="79">
        <v>0</v>
      </c>
      <c r="P813" s="80">
        <v>0</v>
      </c>
      <c r="Q813" s="80"/>
      <c r="R813" s="80">
        <v>0</v>
      </c>
      <c r="S813" s="80"/>
      <c r="T813" s="80"/>
      <c r="U813" s="80"/>
      <c r="V813" s="80"/>
      <c r="W813" s="79">
        <v>0</v>
      </c>
      <c r="X813" s="80">
        <v>0</v>
      </c>
      <c r="Y813" s="80"/>
      <c r="Z813" s="80">
        <v>0</v>
      </c>
      <c r="AA813" s="80"/>
      <c r="AB813" s="80"/>
      <c r="AC813" s="80"/>
      <c r="AD813" s="80"/>
      <c r="AE813" s="79">
        <v>0</v>
      </c>
      <c r="AF813" s="80">
        <v>0</v>
      </c>
      <c r="AG813" s="80"/>
      <c r="AH813" s="80">
        <v>0</v>
      </c>
      <c r="AI813" s="80"/>
      <c r="AJ813" s="80"/>
      <c r="AK813" s="80"/>
      <c r="AL813" s="80"/>
      <c r="AN813" s="198"/>
      <c r="AO813" s="351"/>
      <c r="AP813" s="214"/>
      <c r="AQ813" s="198"/>
      <c r="AR813" s="351"/>
      <c r="AS813" s="214"/>
      <c r="AT813" s="198"/>
      <c r="AU813" s="214"/>
      <c r="AV813" s="214"/>
      <c r="AW813" s="198"/>
      <c r="AX813" s="214"/>
      <c r="AY813" s="214"/>
    </row>
    <row r="814" spans="1:65" x14ac:dyDescent="0.25">
      <c r="A814" s="270">
        <v>70215</v>
      </c>
      <c r="B814" s="76" t="s">
        <v>229</v>
      </c>
      <c r="C814" s="76"/>
      <c r="D814" s="76"/>
      <c r="E814" s="77" t="s">
        <v>432</v>
      </c>
      <c r="F814" s="83" t="s">
        <v>55</v>
      </c>
      <c r="G814" s="79">
        <v>17</v>
      </c>
      <c r="H814" s="80">
        <v>125020.56</v>
      </c>
      <c r="I814" s="80"/>
      <c r="J814" s="80">
        <v>240073.72</v>
      </c>
      <c r="K814" s="80"/>
      <c r="L814" s="80"/>
      <c r="M814" s="80"/>
      <c r="N814" s="80"/>
      <c r="O814" s="79">
        <v>26</v>
      </c>
      <c r="P814" s="80">
        <v>171086.01</v>
      </c>
      <c r="Q814" s="80"/>
      <c r="R814" s="80">
        <v>237913.5</v>
      </c>
      <c r="S814" s="80"/>
      <c r="T814" s="80"/>
      <c r="U814" s="80"/>
      <c r="V814" s="80"/>
      <c r="W814" s="79">
        <v>29</v>
      </c>
      <c r="X814" s="80">
        <v>205112.86</v>
      </c>
      <c r="Y814" s="80"/>
      <c r="Z814" s="80">
        <v>0</v>
      </c>
      <c r="AA814" s="80"/>
      <c r="AB814" s="80"/>
      <c r="AC814" s="80"/>
      <c r="AD814" s="80"/>
      <c r="AE814" s="79">
        <v>7</v>
      </c>
      <c r="AF814" s="80">
        <v>58025.19</v>
      </c>
      <c r="AG814" s="80"/>
      <c r="AH814" s="80">
        <v>1344.18</v>
      </c>
      <c r="AI814" s="80"/>
      <c r="AJ814" s="80"/>
      <c r="AK814" s="80"/>
      <c r="AL814" s="80"/>
      <c r="AN814" s="198"/>
      <c r="AO814" s="351"/>
      <c r="AP814" s="214"/>
      <c r="AQ814" s="198"/>
      <c r="AR814" s="351"/>
      <c r="AS814" s="214"/>
      <c r="AT814" s="198"/>
      <c r="AU814" s="214"/>
      <c r="AV814" s="214"/>
      <c r="AW814" s="198"/>
      <c r="AX814" s="214"/>
      <c r="AY814" s="214"/>
    </row>
    <row r="815" spans="1:65" x14ac:dyDescent="0.25">
      <c r="A815" s="270">
        <v>70444</v>
      </c>
      <c r="B815" s="76" t="s">
        <v>229</v>
      </c>
      <c r="C815" s="76"/>
      <c r="D815" s="76"/>
      <c r="E815" s="77" t="s">
        <v>432</v>
      </c>
      <c r="F815" s="83" t="s">
        <v>55</v>
      </c>
      <c r="G815" s="79">
        <v>40</v>
      </c>
      <c r="H815" s="80">
        <v>297242.76</v>
      </c>
      <c r="I815" s="80"/>
      <c r="J815" s="80">
        <v>507381.34</v>
      </c>
      <c r="K815" s="80"/>
      <c r="L815" s="80"/>
      <c r="M815" s="80"/>
      <c r="N815" s="80"/>
      <c r="O815" s="79">
        <v>61</v>
      </c>
      <c r="P815" s="80">
        <v>447850.9</v>
      </c>
      <c r="Q815" s="80"/>
      <c r="R815" s="80">
        <v>482747.9</v>
      </c>
      <c r="S815" s="80"/>
      <c r="T815" s="80"/>
      <c r="U815" s="80"/>
      <c r="V815" s="80"/>
      <c r="W815" s="79">
        <v>68</v>
      </c>
      <c r="X815" s="80">
        <v>586764.51</v>
      </c>
      <c r="Y815" s="80"/>
      <c r="Z815" s="80">
        <v>8323.6</v>
      </c>
      <c r="AA815" s="80"/>
      <c r="AB815" s="80"/>
      <c r="AC815" s="80"/>
      <c r="AD815" s="80"/>
      <c r="AE815" s="79">
        <v>10</v>
      </c>
      <c r="AF815" s="80">
        <v>163733.03</v>
      </c>
      <c r="AG815" s="80"/>
      <c r="AH815" s="80">
        <v>5166.13</v>
      </c>
      <c r="AI815" s="80"/>
      <c r="AJ815" s="80"/>
      <c r="AK815" s="80"/>
      <c r="AL815" s="80"/>
      <c r="AN815" s="198"/>
      <c r="AO815" s="351"/>
      <c r="AP815" s="214"/>
      <c r="AQ815" s="198"/>
      <c r="AR815" s="351"/>
      <c r="AS815" s="214"/>
      <c r="AT815" s="198"/>
      <c r="AU815" s="214"/>
      <c r="AV815" s="214"/>
      <c r="AW815" s="198"/>
      <c r="AX815" s="214"/>
      <c r="AY815" s="214"/>
    </row>
    <row r="816" spans="1:65" x14ac:dyDescent="0.25">
      <c r="A816" s="270">
        <v>70447</v>
      </c>
      <c r="B816" s="76" t="s">
        <v>229</v>
      </c>
      <c r="C816" s="76"/>
      <c r="D816" s="76"/>
      <c r="E816" s="77" t="s">
        <v>432</v>
      </c>
      <c r="F816" s="83" t="s">
        <v>55</v>
      </c>
      <c r="G816" s="79">
        <v>38</v>
      </c>
      <c r="H816" s="80">
        <v>276406</v>
      </c>
      <c r="I816" s="80"/>
      <c r="J816" s="80">
        <v>342109.92</v>
      </c>
      <c r="K816" s="80"/>
      <c r="L816" s="80"/>
      <c r="M816" s="80"/>
      <c r="N816" s="80"/>
      <c r="O816" s="79">
        <v>68</v>
      </c>
      <c r="P816" s="80">
        <v>460985.59999999998</v>
      </c>
      <c r="Q816" s="80"/>
      <c r="R816" s="80">
        <v>539184.38</v>
      </c>
      <c r="S816" s="80"/>
      <c r="T816" s="80"/>
      <c r="U816" s="80"/>
      <c r="V816" s="80"/>
      <c r="W816" s="79">
        <v>111</v>
      </c>
      <c r="X816" s="80">
        <v>805126.26</v>
      </c>
      <c r="Y816" s="80"/>
      <c r="Z816" s="80">
        <v>13436.81</v>
      </c>
      <c r="AA816" s="80"/>
      <c r="AB816" s="80"/>
      <c r="AC816" s="80"/>
      <c r="AD816" s="80"/>
      <c r="AE816" s="79">
        <v>16</v>
      </c>
      <c r="AF816" s="80">
        <v>152826.14000000001</v>
      </c>
      <c r="AG816" s="80"/>
      <c r="AH816" s="80">
        <v>4480.6000000000004</v>
      </c>
      <c r="AI816" s="80"/>
      <c r="AJ816" s="80"/>
      <c r="AK816" s="80"/>
      <c r="AL816" s="80"/>
      <c r="AN816" s="198"/>
      <c r="AO816" s="351"/>
      <c r="AP816" s="214"/>
      <c r="AQ816" s="198"/>
      <c r="AR816" s="351"/>
      <c r="AS816" s="214"/>
      <c r="AT816" s="198"/>
      <c r="AU816" s="214"/>
      <c r="AV816" s="214"/>
      <c r="AW816" s="198"/>
      <c r="AX816" s="214"/>
      <c r="AY816" s="214"/>
    </row>
    <row r="817" spans="1:51" x14ac:dyDescent="0.25">
      <c r="A817" s="270">
        <v>70960</v>
      </c>
      <c r="B817" s="76" t="s">
        <v>229</v>
      </c>
      <c r="C817" s="76"/>
      <c r="D817" s="76"/>
      <c r="E817" s="77" t="s">
        <v>432</v>
      </c>
      <c r="F817" s="83" t="s">
        <v>55</v>
      </c>
      <c r="G817" s="79">
        <v>48</v>
      </c>
      <c r="H817" s="80">
        <v>336790.08</v>
      </c>
      <c r="I817" s="80"/>
      <c r="J817" s="80">
        <v>638492.9</v>
      </c>
      <c r="K817" s="80"/>
      <c r="L817" s="80"/>
      <c r="M817" s="80"/>
      <c r="N817" s="80"/>
      <c r="O817" s="79">
        <v>113</v>
      </c>
      <c r="P817" s="80">
        <v>770061.11</v>
      </c>
      <c r="Q817" s="80"/>
      <c r="R817" s="80">
        <v>725429</v>
      </c>
      <c r="S817" s="80"/>
      <c r="T817" s="80"/>
      <c r="U817" s="80"/>
      <c r="V817" s="80"/>
      <c r="W817" s="79">
        <v>135</v>
      </c>
      <c r="X817" s="80">
        <v>979242.88</v>
      </c>
      <c r="Y817" s="80"/>
      <c r="Z817" s="80">
        <v>9219.2099999999991</v>
      </c>
      <c r="AA817" s="80"/>
      <c r="AB817" s="80"/>
      <c r="AC817" s="80"/>
      <c r="AD817" s="80"/>
      <c r="AE817" s="79">
        <v>31</v>
      </c>
      <c r="AF817" s="80">
        <v>354707.93</v>
      </c>
      <c r="AG817" s="80"/>
      <c r="AH817" s="80">
        <v>19748.439999999999</v>
      </c>
      <c r="AI817" s="80"/>
      <c r="AJ817" s="80"/>
      <c r="AK817" s="80"/>
      <c r="AL817" s="80"/>
      <c r="AN817" s="198"/>
      <c r="AO817" s="351"/>
      <c r="AP817" s="214"/>
      <c r="AQ817" s="198"/>
      <c r="AR817" s="351"/>
      <c r="AS817" s="214"/>
      <c r="AT817" s="198"/>
      <c r="AU817" s="214"/>
      <c r="AV817" s="214"/>
      <c r="AW817" s="198"/>
      <c r="AX817" s="214"/>
      <c r="AY817" s="214"/>
    </row>
    <row r="818" spans="1:51" x14ac:dyDescent="0.25">
      <c r="A818" s="270">
        <v>52387</v>
      </c>
      <c r="B818" s="76" t="s">
        <v>229</v>
      </c>
      <c r="C818" s="76"/>
      <c r="D818" s="76"/>
      <c r="E818" s="77" t="s">
        <v>433</v>
      </c>
      <c r="F818" s="83" t="s">
        <v>55</v>
      </c>
      <c r="G818" s="79">
        <v>351</v>
      </c>
      <c r="H818" s="80">
        <v>86620.21</v>
      </c>
      <c r="I818" s="80"/>
      <c r="J818" s="80">
        <v>33.57</v>
      </c>
      <c r="K818" s="80"/>
      <c r="L818" s="80"/>
      <c r="M818" s="80"/>
      <c r="N818" s="80"/>
      <c r="O818" s="79">
        <v>397</v>
      </c>
      <c r="P818" s="80">
        <v>140016.66</v>
      </c>
      <c r="Q818" s="80"/>
      <c r="R818" s="80">
        <v>30.15</v>
      </c>
      <c r="S818" s="80"/>
      <c r="T818" s="80"/>
      <c r="U818" s="80"/>
      <c r="V818" s="80"/>
      <c r="W818" s="79">
        <v>182</v>
      </c>
      <c r="X818" s="80">
        <v>66048.89</v>
      </c>
      <c r="Y818" s="80"/>
      <c r="Z818" s="80">
        <v>182.63</v>
      </c>
      <c r="AA818" s="80"/>
      <c r="AB818" s="80"/>
      <c r="AC818" s="80"/>
      <c r="AD818" s="80"/>
      <c r="AE818" s="79">
        <v>62</v>
      </c>
      <c r="AF818" s="80">
        <v>25217.43</v>
      </c>
      <c r="AG818" s="80"/>
      <c r="AH818" s="80">
        <v>75.58</v>
      </c>
      <c r="AI818" s="80"/>
      <c r="AJ818" s="80"/>
      <c r="AK818" s="80"/>
      <c r="AL818" s="80"/>
    </row>
    <row r="819" spans="1:51" x14ac:dyDescent="0.25">
      <c r="A819" s="270">
        <v>70010</v>
      </c>
      <c r="B819" s="76" t="s">
        <v>229</v>
      </c>
      <c r="C819" s="76"/>
      <c r="D819" s="76"/>
      <c r="E819" s="77" t="s">
        <v>433</v>
      </c>
      <c r="F819" s="83" t="s">
        <v>55</v>
      </c>
      <c r="G819" s="79"/>
      <c r="H819" s="80"/>
      <c r="I819" s="80"/>
      <c r="J819" s="80"/>
      <c r="K819" s="80"/>
      <c r="L819" s="80"/>
      <c r="M819" s="80"/>
      <c r="N819" s="80"/>
      <c r="O819" s="79"/>
      <c r="P819" s="80"/>
      <c r="Q819" s="80"/>
      <c r="R819" s="80"/>
      <c r="S819" s="80"/>
      <c r="T819" s="80"/>
      <c r="U819" s="80"/>
      <c r="V819" s="80"/>
      <c r="W819" s="79">
        <v>35</v>
      </c>
      <c r="X819" s="80">
        <v>4319.51</v>
      </c>
      <c r="Y819" s="80"/>
      <c r="Z819" s="80">
        <v>0</v>
      </c>
      <c r="AA819" s="80"/>
      <c r="AB819" s="80"/>
      <c r="AC819" s="80"/>
      <c r="AD819" s="80"/>
      <c r="AE819" s="79">
        <v>18</v>
      </c>
      <c r="AF819" s="80">
        <v>4046.83</v>
      </c>
      <c r="AG819" s="80"/>
      <c r="AH819" s="80">
        <v>104.24</v>
      </c>
      <c r="AI819" s="80"/>
      <c r="AJ819" s="80"/>
      <c r="AK819" s="80"/>
      <c r="AL819" s="80"/>
    </row>
    <row r="820" spans="1:51" x14ac:dyDescent="0.25">
      <c r="A820" s="270">
        <v>70215</v>
      </c>
      <c r="B820" s="76" t="s">
        <v>229</v>
      </c>
      <c r="C820" s="76"/>
      <c r="D820" s="76"/>
      <c r="E820" s="77" t="s">
        <v>433</v>
      </c>
      <c r="F820" s="83" t="s">
        <v>55</v>
      </c>
      <c r="G820" s="79">
        <v>1095</v>
      </c>
      <c r="H820" s="80">
        <v>218949.86</v>
      </c>
      <c r="I820" s="80"/>
      <c r="J820" s="80">
        <v>1539.39</v>
      </c>
      <c r="K820" s="80"/>
      <c r="L820" s="80"/>
      <c r="M820" s="80"/>
      <c r="N820" s="80"/>
      <c r="O820" s="79">
        <v>173</v>
      </c>
      <c r="P820" s="80">
        <v>54497.42</v>
      </c>
      <c r="Q820" s="80"/>
      <c r="R820" s="80">
        <v>104.66</v>
      </c>
      <c r="S820" s="80"/>
      <c r="T820" s="80"/>
      <c r="U820" s="80"/>
      <c r="V820" s="80"/>
      <c r="W820" s="79"/>
      <c r="X820" s="80"/>
      <c r="Y820" s="80"/>
      <c r="Z820" s="80"/>
      <c r="AA820" s="80"/>
      <c r="AB820" s="80"/>
      <c r="AC820" s="80"/>
      <c r="AD820" s="80"/>
      <c r="AE820" s="79"/>
      <c r="AF820" s="80"/>
      <c r="AG820" s="80"/>
      <c r="AH820" s="80"/>
      <c r="AI820" s="80"/>
      <c r="AJ820" s="80"/>
      <c r="AK820" s="80"/>
      <c r="AL820" s="80"/>
    </row>
    <row r="821" spans="1:51" x14ac:dyDescent="0.25">
      <c r="A821" s="270">
        <v>70444</v>
      </c>
      <c r="B821" s="76" t="s">
        <v>229</v>
      </c>
      <c r="C821" s="76"/>
      <c r="D821" s="76"/>
      <c r="E821" s="77" t="s">
        <v>433</v>
      </c>
      <c r="F821" s="83" t="s">
        <v>55</v>
      </c>
      <c r="G821" s="79">
        <v>312</v>
      </c>
      <c r="H821" s="80">
        <v>102962.49</v>
      </c>
      <c r="I821" s="80"/>
      <c r="J821" s="80">
        <v>0</v>
      </c>
      <c r="K821" s="80"/>
      <c r="L821" s="80"/>
      <c r="M821" s="80"/>
      <c r="N821" s="80"/>
      <c r="O821" s="79">
        <v>226</v>
      </c>
      <c r="P821" s="80">
        <v>94020.62</v>
      </c>
      <c r="Q821" s="80"/>
      <c r="R821" s="80">
        <v>0</v>
      </c>
      <c r="S821" s="80"/>
      <c r="T821" s="80"/>
      <c r="U821" s="80"/>
      <c r="V821" s="80"/>
      <c r="W821" s="79">
        <v>92</v>
      </c>
      <c r="X821" s="80">
        <v>41575.769999999997</v>
      </c>
      <c r="Y821" s="80"/>
      <c r="Z821" s="80">
        <v>65.45</v>
      </c>
      <c r="AA821" s="80"/>
      <c r="AB821" s="80"/>
      <c r="AC821" s="80"/>
      <c r="AD821" s="80"/>
      <c r="AE821" s="79"/>
      <c r="AF821" s="80"/>
      <c r="AG821" s="80"/>
      <c r="AH821" s="80"/>
      <c r="AI821" s="80"/>
      <c r="AJ821" s="80"/>
      <c r="AK821" s="80"/>
      <c r="AL821" s="80"/>
    </row>
    <row r="822" spans="1:51" x14ac:dyDescent="0.25">
      <c r="A822" s="270">
        <v>70447</v>
      </c>
      <c r="B822" s="76" t="s">
        <v>229</v>
      </c>
      <c r="C822" s="76"/>
      <c r="D822" s="76"/>
      <c r="E822" s="77" t="s">
        <v>433</v>
      </c>
      <c r="F822" s="83" t="s">
        <v>55</v>
      </c>
      <c r="G822" s="79">
        <v>249</v>
      </c>
      <c r="H822" s="80">
        <v>50117.46</v>
      </c>
      <c r="I822" s="80"/>
      <c r="J822" s="80">
        <v>0</v>
      </c>
      <c r="K822" s="80"/>
      <c r="L822" s="80"/>
      <c r="M822" s="80"/>
      <c r="N822" s="80"/>
      <c r="O822" s="79">
        <v>570</v>
      </c>
      <c r="P822" s="80">
        <v>140469.47</v>
      </c>
      <c r="Q822" s="80"/>
      <c r="R822" s="80">
        <v>391.8</v>
      </c>
      <c r="S822" s="80"/>
      <c r="T822" s="80"/>
      <c r="U822" s="80"/>
      <c r="V822" s="80"/>
      <c r="W822" s="79">
        <v>715</v>
      </c>
      <c r="X822" s="80">
        <v>236522.03</v>
      </c>
      <c r="Y822" s="80"/>
      <c r="Z822" s="80">
        <v>334.42</v>
      </c>
      <c r="AA822" s="80"/>
      <c r="AB822" s="80"/>
      <c r="AC822" s="80"/>
      <c r="AD822" s="80"/>
      <c r="AE822" s="79">
        <v>222</v>
      </c>
      <c r="AF822" s="80">
        <v>89105.91</v>
      </c>
      <c r="AG822" s="80"/>
      <c r="AH822" s="80">
        <v>208.87</v>
      </c>
      <c r="AI822" s="80"/>
      <c r="AJ822" s="80"/>
      <c r="AK822" s="80"/>
      <c r="AL822" s="80"/>
    </row>
    <row r="823" spans="1:51" x14ac:dyDescent="0.25">
      <c r="A823" s="270">
        <v>70960</v>
      </c>
      <c r="B823" s="76" t="s">
        <v>229</v>
      </c>
      <c r="C823" s="76"/>
      <c r="D823" s="76"/>
      <c r="E823" s="77" t="s">
        <v>433</v>
      </c>
      <c r="F823" s="83" t="s">
        <v>55</v>
      </c>
      <c r="G823" s="79">
        <v>1237</v>
      </c>
      <c r="H823" s="80">
        <v>289914.58</v>
      </c>
      <c r="I823" s="80"/>
      <c r="J823" s="80">
        <v>0</v>
      </c>
      <c r="K823" s="80"/>
      <c r="L823" s="80"/>
      <c r="M823" s="80"/>
      <c r="N823" s="80"/>
      <c r="O823" s="79">
        <v>1963</v>
      </c>
      <c r="P823" s="80">
        <v>572686.07999999996</v>
      </c>
      <c r="Q823" s="80"/>
      <c r="R823" s="80">
        <v>454.08</v>
      </c>
      <c r="S823" s="80"/>
      <c r="T823" s="80"/>
      <c r="U823" s="80"/>
      <c r="V823" s="80"/>
      <c r="W823" s="79">
        <v>1934</v>
      </c>
      <c r="X823" s="80">
        <v>638629.5</v>
      </c>
      <c r="Y823" s="80"/>
      <c r="Z823" s="80">
        <v>537.66999999999996</v>
      </c>
      <c r="AA823" s="80"/>
      <c r="AB823" s="80"/>
      <c r="AC823" s="80"/>
      <c r="AD823" s="80"/>
      <c r="AE823" s="79">
        <v>206</v>
      </c>
      <c r="AF823" s="80">
        <v>139329.42000000001</v>
      </c>
      <c r="AG823" s="80"/>
      <c r="AH823" s="80">
        <v>452.39</v>
      </c>
      <c r="AI823" s="80"/>
      <c r="AJ823" s="80"/>
      <c r="AK823" s="80"/>
      <c r="AL823" s="80"/>
    </row>
    <row r="824" spans="1:51" x14ac:dyDescent="0.25">
      <c r="A824" s="270">
        <v>70448</v>
      </c>
      <c r="B824" s="76" t="s">
        <v>230</v>
      </c>
      <c r="C824" s="76"/>
      <c r="D824" s="76"/>
      <c r="E824" s="77" t="s">
        <v>432</v>
      </c>
      <c r="F824" s="83" t="s">
        <v>55</v>
      </c>
      <c r="G824" s="79">
        <v>69</v>
      </c>
      <c r="H824" s="80">
        <v>531936.9</v>
      </c>
      <c r="I824" s="80"/>
      <c r="J824" s="80">
        <v>811910.46</v>
      </c>
      <c r="K824" s="80"/>
      <c r="L824" s="80"/>
      <c r="M824" s="80"/>
      <c r="N824" s="80"/>
      <c r="O824" s="79">
        <v>160</v>
      </c>
      <c r="P824" s="80">
        <v>1455009.38</v>
      </c>
      <c r="Q824" s="80"/>
      <c r="R824" s="80">
        <v>1752075.98</v>
      </c>
      <c r="S824" s="80"/>
      <c r="T824" s="80"/>
      <c r="U824" s="80"/>
      <c r="V824" s="80"/>
      <c r="W824" s="79">
        <v>132</v>
      </c>
      <c r="X824" s="80">
        <v>1306038.96</v>
      </c>
      <c r="Y824" s="80"/>
      <c r="Z824" s="80">
        <v>49700.43</v>
      </c>
      <c r="AA824" s="80"/>
      <c r="AB824" s="80"/>
      <c r="AC824" s="80"/>
      <c r="AD824" s="80"/>
      <c r="AE824" s="79">
        <v>46</v>
      </c>
      <c r="AF824" s="80">
        <v>469574.63</v>
      </c>
      <c r="AG824" s="80"/>
      <c r="AH824" s="80">
        <v>30470.9</v>
      </c>
      <c r="AI824" s="80"/>
      <c r="AJ824" s="80"/>
      <c r="AK824" s="80"/>
      <c r="AL824" s="80"/>
      <c r="AN824" s="198"/>
      <c r="AO824" s="351"/>
      <c r="AP824" s="214"/>
      <c r="AQ824" s="198"/>
      <c r="AR824" s="351"/>
      <c r="AS824" s="214"/>
      <c r="AT824" s="198"/>
      <c r="AU824" s="214"/>
      <c r="AV824" s="214"/>
      <c r="AW824" s="198"/>
      <c r="AX824" s="214"/>
      <c r="AY824" s="214"/>
    </row>
    <row r="825" spans="1:51" x14ac:dyDescent="0.25">
      <c r="A825" s="270">
        <v>70448</v>
      </c>
      <c r="B825" s="76" t="s">
        <v>230</v>
      </c>
      <c r="C825" s="76"/>
      <c r="D825" s="76"/>
      <c r="E825" s="77" t="s">
        <v>433</v>
      </c>
      <c r="F825" s="83" t="s">
        <v>55</v>
      </c>
      <c r="G825" s="79">
        <v>277</v>
      </c>
      <c r="H825" s="80">
        <v>59347.78</v>
      </c>
      <c r="I825" s="80"/>
      <c r="J825" s="80">
        <v>406.28</v>
      </c>
      <c r="K825" s="80"/>
      <c r="L825" s="80"/>
      <c r="M825" s="80"/>
      <c r="N825" s="80"/>
      <c r="O825" s="79">
        <v>797</v>
      </c>
      <c r="P825" s="80">
        <v>181192.24</v>
      </c>
      <c r="Q825" s="80"/>
      <c r="R825" s="80">
        <v>173.47</v>
      </c>
      <c r="S825" s="80"/>
      <c r="T825" s="80"/>
      <c r="U825" s="80"/>
      <c r="V825" s="80"/>
      <c r="W825" s="79">
        <v>743</v>
      </c>
      <c r="X825" s="80">
        <v>173344.83</v>
      </c>
      <c r="Y825" s="80"/>
      <c r="Z825" s="80">
        <v>97.26</v>
      </c>
      <c r="AA825" s="80"/>
      <c r="AB825" s="80"/>
      <c r="AC825" s="80"/>
      <c r="AD825" s="80"/>
      <c r="AE825" s="79">
        <v>140</v>
      </c>
      <c r="AF825" s="80">
        <v>17442.490000000002</v>
      </c>
      <c r="AG825" s="80"/>
      <c r="AH825" s="80">
        <v>227.46</v>
      </c>
      <c r="AI825" s="80"/>
      <c r="AJ825" s="80"/>
      <c r="AK825" s="80"/>
      <c r="AL825" s="80"/>
    </row>
    <row r="826" spans="1:51" x14ac:dyDescent="0.25">
      <c r="A826" s="270">
        <v>70471</v>
      </c>
      <c r="B826" s="76" t="s">
        <v>231</v>
      </c>
      <c r="C826" s="76"/>
      <c r="D826" s="76"/>
      <c r="E826" s="77" t="s">
        <v>432</v>
      </c>
      <c r="F826" s="83" t="s">
        <v>55</v>
      </c>
      <c r="G826" s="79">
        <v>112</v>
      </c>
      <c r="H826" s="80">
        <v>788694.13</v>
      </c>
      <c r="I826" s="80"/>
      <c r="J826" s="80">
        <v>710534.58</v>
      </c>
      <c r="K826" s="80"/>
      <c r="L826" s="80"/>
      <c r="M826" s="80"/>
      <c r="N826" s="80"/>
      <c r="O826" s="79">
        <v>225</v>
      </c>
      <c r="P826" s="80">
        <v>1750892.28</v>
      </c>
      <c r="Q826" s="80"/>
      <c r="R826" s="80">
        <v>1730937.09</v>
      </c>
      <c r="S826" s="80"/>
      <c r="T826" s="80"/>
      <c r="U826" s="80"/>
      <c r="V826" s="80"/>
      <c r="W826" s="79">
        <v>202</v>
      </c>
      <c r="X826" s="80">
        <v>1466134.03</v>
      </c>
      <c r="Y826" s="80"/>
      <c r="Z826" s="80">
        <v>97202.89</v>
      </c>
      <c r="AA826" s="80"/>
      <c r="AB826" s="80"/>
      <c r="AC826" s="80"/>
      <c r="AD826" s="80"/>
      <c r="AE826" s="79">
        <v>59</v>
      </c>
      <c r="AF826" s="80">
        <v>520702.95</v>
      </c>
      <c r="AG826" s="80"/>
      <c r="AH826" s="80">
        <v>24643.3</v>
      </c>
      <c r="AI826" s="80"/>
      <c r="AJ826" s="80"/>
      <c r="AK826" s="80"/>
      <c r="AL826" s="80"/>
      <c r="AN826" s="198"/>
      <c r="AO826" s="351"/>
      <c r="AP826" s="214"/>
      <c r="AQ826" s="198"/>
      <c r="AR826" s="351"/>
      <c r="AS826" s="214"/>
      <c r="AT826" s="198"/>
      <c r="AU826" s="214"/>
      <c r="AV826" s="214"/>
      <c r="AW826" s="198"/>
      <c r="AX826" s="214"/>
      <c r="AY826" s="214"/>
    </row>
    <row r="827" spans="1:51" x14ac:dyDescent="0.25">
      <c r="A827" s="270">
        <v>70471</v>
      </c>
      <c r="B827" s="76" t="s">
        <v>231</v>
      </c>
      <c r="C827" s="76"/>
      <c r="D827" s="76"/>
      <c r="E827" s="77" t="s">
        <v>433</v>
      </c>
      <c r="F827" s="83" t="s">
        <v>55</v>
      </c>
      <c r="G827" s="79">
        <v>1048</v>
      </c>
      <c r="H827" s="80">
        <v>148110.34</v>
      </c>
      <c r="I827" s="80"/>
      <c r="J827" s="80">
        <v>0</v>
      </c>
      <c r="K827" s="80"/>
      <c r="L827" s="80"/>
      <c r="M827" s="80"/>
      <c r="N827" s="80"/>
      <c r="O827" s="79">
        <v>1621</v>
      </c>
      <c r="P827" s="80">
        <v>393712.73</v>
      </c>
      <c r="Q827" s="80"/>
      <c r="R827" s="80">
        <v>841.55</v>
      </c>
      <c r="S827" s="80"/>
      <c r="T827" s="80"/>
      <c r="U827" s="80"/>
      <c r="V827" s="80"/>
      <c r="W827" s="79">
        <v>2485</v>
      </c>
      <c r="X827" s="80">
        <v>488379.93</v>
      </c>
      <c r="Y827" s="80"/>
      <c r="Z827" s="80">
        <v>733.03</v>
      </c>
      <c r="AA827" s="80"/>
      <c r="AB827" s="80"/>
      <c r="AC827" s="80"/>
      <c r="AD827" s="80"/>
      <c r="AE827" s="79">
        <v>398</v>
      </c>
      <c r="AF827" s="80">
        <v>71128.19</v>
      </c>
      <c r="AG827" s="80"/>
      <c r="AH827" s="80">
        <v>760.4</v>
      </c>
      <c r="AI827" s="80"/>
      <c r="AJ827" s="80"/>
      <c r="AK827" s="80"/>
      <c r="AL827" s="80"/>
    </row>
    <row r="828" spans="1:51" x14ac:dyDescent="0.25">
      <c r="A828" s="270">
        <v>70449</v>
      </c>
      <c r="B828" s="76" t="s">
        <v>232</v>
      </c>
      <c r="C828" s="76"/>
      <c r="D828" s="76"/>
      <c r="E828" s="77" t="s">
        <v>432</v>
      </c>
      <c r="F828" s="83" t="s">
        <v>55</v>
      </c>
      <c r="G828" s="79">
        <v>74</v>
      </c>
      <c r="H828" s="80">
        <v>389656.98</v>
      </c>
      <c r="I828" s="80"/>
      <c r="J828" s="80">
        <v>621516.48</v>
      </c>
      <c r="K828" s="80"/>
      <c r="L828" s="80"/>
      <c r="M828" s="80"/>
      <c r="N828" s="80"/>
      <c r="O828" s="79">
        <v>163</v>
      </c>
      <c r="P828" s="80">
        <v>696913.38</v>
      </c>
      <c r="Q828" s="80"/>
      <c r="R828" s="80">
        <v>936691.56</v>
      </c>
      <c r="S828" s="80"/>
      <c r="T828" s="80"/>
      <c r="U828" s="80"/>
      <c r="V828" s="80"/>
      <c r="W828" s="79">
        <v>177</v>
      </c>
      <c r="X828" s="80">
        <v>796636.34</v>
      </c>
      <c r="Y828" s="80"/>
      <c r="Z828" s="80">
        <v>307852.21000000002</v>
      </c>
      <c r="AA828" s="80"/>
      <c r="AB828" s="80"/>
      <c r="AC828" s="80"/>
      <c r="AD828" s="80"/>
      <c r="AE828" s="79">
        <v>123</v>
      </c>
      <c r="AF828" s="80">
        <v>577898.84</v>
      </c>
      <c r="AG828" s="80"/>
      <c r="AH828" s="80">
        <v>317282.34999999998</v>
      </c>
      <c r="AI828" s="80"/>
      <c r="AJ828" s="80"/>
      <c r="AK828" s="80"/>
      <c r="AL828" s="80"/>
      <c r="AN828" s="198"/>
      <c r="AO828" s="351"/>
      <c r="AP828" s="214"/>
      <c r="AQ828" s="198"/>
      <c r="AR828" s="351"/>
      <c r="AS828" s="214"/>
      <c r="AT828" s="198"/>
      <c r="AU828" s="214"/>
      <c r="AV828" s="214"/>
      <c r="AW828" s="198"/>
      <c r="AX828" s="214"/>
      <c r="AY828" s="214"/>
    </row>
    <row r="829" spans="1:51" x14ac:dyDescent="0.25">
      <c r="A829" s="270">
        <v>70449</v>
      </c>
      <c r="B829" s="76" t="s">
        <v>232</v>
      </c>
      <c r="C829" s="76"/>
      <c r="D829" s="76"/>
      <c r="E829" s="77" t="s">
        <v>433</v>
      </c>
      <c r="F829" s="83" t="s">
        <v>55</v>
      </c>
      <c r="G829" s="79">
        <v>241</v>
      </c>
      <c r="H829" s="80">
        <v>389637.61</v>
      </c>
      <c r="I829" s="80"/>
      <c r="J829" s="80">
        <v>200.4</v>
      </c>
      <c r="K829" s="80"/>
      <c r="L829" s="80"/>
      <c r="M829" s="80"/>
      <c r="N829" s="80"/>
      <c r="O829" s="79">
        <v>368</v>
      </c>
      <c r="P829" s="80">
        <v>550865.48</v>
      </c>
      <c r="Q829" s="80"/>
      <c r="R829" s="80">
        <v>56.22</v>
      </c>
      <c r="S829" s="80"/>
      <c r="T829" s="80"/>
      <c r="U829" s="80"/>
      <c r="V829" s="80"/>
      <c r="W829" s="79">
        <v>165</v>
      </c>
      <c r="X829" s="80">
        <v>282652.03000000003</v>
      </c>
      <c r="Y829" s="80"/>
      <c r="Z829" s="80">
        <v>25.03</v>
      </c>
      <c r="AA829" s="80"/>
      <c r="AB829" s="80"/>
      <c r="AC829" s="80"/>
      <c r="AD829" s="80"/>
      <c r="AE829" s="79"/>
      <c r="AF829" s="80"/>
      <c r="AG829" s="80"/>
      <c r="AH829" s="80"/>
      <c r="AI829" s="80"/>
      <c r="AJ829" s="80"/>
      <c r="AK829" s="80"/>
      <c r="AL829" s="80"/>
    </row>
    <row r="830" spans="1:51" x14ac:dyDescent="0.25">
      <c r="A830" s="270">
        <v>70342</v>
      </c>
      <c r="B830" s="76" t="s">
        <v>233</v>
      </c>
      <c r="C830" s="76"/>
      <c r="D830" s="76"/>
      <c r="E830" s="77" t="s">
        <v>432</v>
      </c>
      <c r="F830" s="83" t="s">
        <v>55</v>
      </c>
      <c r="G830" s="79">
        <v>23</v>
      </c>
      <c r="H830" s="80">
        <v>93514.55</v>
      </c>
      <c r="I830" s="80"/>
      <c r="J830" s="80">
        <v>142158.04</v>
      </c>
      <c r="K830" s="80"/>
      <c r="L830" s="80"/>
      <c r="M830" s="80"/>
      <c r="N830" s="80"/>
      <c r="O830" s="79">
        <v>98</v>
      </c>
      <c r="P830" s="80">
        <v>530449.51</v>
      </c>
      <c r="Q830" s="80"/>
      <c r="R830" s="80">
        <v>519078.63</v>
      </c>
      <c r="S830" s="80"/>
      <c r="T830" s="80"/>
      <c r="U830" s="80"/>
      <c r="V830" s="80"/>
      <c r="W830" s="79">
        <v>76</v>
      </c>
      <c r="X830" s="80">
        <v>873463.1</v>
      </c>
      <c r="Y830" s="80"/>
      <c r="Z830" s="80">
        <v>109540.36</v>
      </c>
      <c r="AA830" s="80"/>
      <c r="AB830" s="80"/>
      <c r="AC830" s="80"/>
      <c r="AD830" s="80"/>
      <c r="AE830" s="79">
        <v>17</v>
      </c>
      <c r="AF830" s="80">
        <v>350472.09</v>
      </c>
      <c r="AG830" s="80"/>
      <c r="AH830" s="80">
        <v>42565.7</v>
      </c>
      <c r="AI830" s="80"/>
      <c r="AJ830" s="80"/>
      <c r="AK830" s="80"/>
      <c r="AL830" s="80"/>
      <c r="AN830" s="198"/>
      <c r="AO830" s="351"/>
      <c r="AP830" s="214"/>
      <c r="AQ830" s="198"/>
      <c r="AR830" s="351"/>
      <c r="AS830" s="214"/>
      <c r="AT830" s="198"/>
      <c r="AU830" s="214"/>
      <c r="AV830" s="214"/>
      <c r="AW830" s="198"/>
      <c r="AX830" s="214"/>
      <c r="AY830" s="214"/>
    </row>
    <row r="831" spans="1:51" x14ac:dyDescent="0.25">
      <c r="A831" s="270">
        <v>70342</v>
      </c>
      <c r="B831" s="76" t="s">
        <v>233</v>
      </c>
      <c r="C831" s="76"/>
      <c r="D831" s="76"/>
      <c r="E831" s="77" t="s">
        <v>433</v>
      </c>
      <c r="F831" s="83" t="s">
        <v>55</v>
      </c>
      <c r="G831" s="79">
        <v>697</v>
      </c>
      <c r="H831" s="80">
        <v>326238.15000000002</v>
      </c>
      <c r="I831" s="80"/>
      <c r="J831" s="80">
        <v>412557.8</v>
      </c>
      <c r="K831" s="80"/>
      <c r="L831" s="80"/>
      <c r="M831" s="80"/>
      <c r="N831" s="80"/>
      <c r="O831" s="79">
        <v>1549</v>
      </c>
      <c r="P831" s="80">
        <v>703372.06</v>
      </c>
      <c r="Q831" s="80"/>
      <c r="R831" s="80">
        <v>909412.14</v>
      </c>
      <c r="S831" s="80"/>
      <c r="T831" s="80"/>
      <c r="U831" s="80"/>
      <c r="V831" s="80"/>
      <c r="W831" s="79">
        <v>1527</v>
      </c>
      <c r="X831" s="80">
        <v>519369.01</v>
      </c>
      <c r="Y831" s="80"/>
      <c r="Z831" s="80">
        <v>203874.46</v>
      </c>
      <c r="AA831" s="80"/>
      <c r="AB831" s="80"/>
      <c r="AC831" s="80"/>
      <c r="AD831" s="80"/>
      <c r="AE831" s="79">
        <v>135</v>
      </c>
      <c r="AF831" s="80">
        <v>19863.89</v>
      </c>
      <c r="AG831" s="80"/>
      <c r="AH831" s="80">
        <v>968.8</v>
      </c>
      <c r="AI831" s="80"/>
      <c r="AJ831" s="80"/>
      <c r="AK831" s="80"/>
      <c r="AL831" s="80"/>
    </row>
    <row r="832" spans="1:51" x14ac:dyDescent="0.25">
      <c r="A832" s="270">
        <v>70956</v>
      </c>
      <c r="B832" s="76" t="s">
        <v>234</v>
      </c>
      <c r="C832" s="76"/>
      <c r="D832" s="76"/>
      <c r="E832" s="77" t="s">
        <v>432</v>
      </c>
      <c r="F832" s="83" t="s">
        <v>55</v>
      </c>
      <c r="G832" s="79">
        <v>41</v>
      </c>
      <c r="H832" s="80">
        <v>372806.64</v>
      </c>
      <c r="I832" s="80"/>
      <c r="J832" s="80">
        <v>318758.38</v>
      </c>
      <c r="K832" s="80"/>
      <c r="L832" s="80"/>
      <c r="M832" s="80"/>
      <c r="N832" s="80"/>
      <c r="O832" s="79">
        <v>79</v>
      </c>
      <c r="P832" s="80">
        <v>708933.37</v>
      </c>
      <c r="Q832" s="80"/>
      <c r="R832" s="80">
        <v>1027213.88</v>
      </c>
      <c r="S832" s="80"/>
      <c r="T832" s="80"/>
      <c r="U832" s="80"/>
      <c r="V832" s="80"/>
      <c r="W832" s="79">
        <v>50</v>
      </c>
      <c r="X832" s="80">
        <v>388926.32</v>
      </c>
      <c r="Y832" s="80"/>
      <c r="Z832" s="80">
        <v>1776.81</v>
      </c>
      <c r="AA832" s="80"/>
      <c r="AB832" s="80"/>
      <c r="AC832" s="80"/>
      <c r="AD832" s="80"/>
      <c r="AE832" s="79">
        <v>0</v>
      </c>
      <c r="AF832" s="80">
        <v>0</v>
      </c>
      <c r="AG832" s="80"/>
      <c r="AH832" s="80">
        <v>0</v>
      </c>
      <c r="AI832" s="80"/>
      <c r="AJ832" s="80"/>
      <c r="AK832" s="80"/>
      <c r="AL832" s="80"/>
      <c r="AN832" s="198"/>
      <c r="AO832" s="351"/>
      <c r="AP832" s="214"/>
      <c r="AQ832" s="198"/>
      <c r="AR832" s="351"/>
      <c r="AS832" s="214"/>
      <c r="AT832" s="198"/>
      <c r="AU832" s="214"/>
      <c r="AV832" s="214"/>
      <c r="AW832" s="198"/>
      <c r="AX832" s="214"/>
      <c r="AY832" s="214"/>
    </row>
    <row r="833" spans="1:65" x14ac:dyDescent="0.25">
      <c r="A833" s="270">
        <v>70956</v>
      </c>
      <c r="B833" s="76" t="s">
        <v>234</v>
      </c>
      <c r="C833" s="76"/>
      <c r="D833" s="76"/>
      <c r="E833" s="77" t="s">
        <v>433</v>
      </c>
      <c r="F833" s="83" t="s">
        <v>55</v>
      </c>
      <c r="G833" s="79">
        <v>252</v>
      </c>
      <c r="H833" s="80">
        <v>139190.15</v>
      </c>
      <c r="I833" s="80"/>
      <c r="J833" s="80">
        <v>2570.36</v>
      </c>
      <c r="K833" s="80"/>
      <c r="L833" s="80"/>
      <c r="M833" s="80"/>
      <c r="N833" s="80"/>
      <c r="O833" s="79">
        <v>120</v>
      </c>
      <c r="P833" s="80">
        <v>71261.350000000006</v>
      </c>
      <c r="Q833" s="80"/>
      <c r="R833" s="80">
        <v>1203.8499999999999</v>
      </c>
      <c r="S833" s="80"/>
      <c r="T833" s="80"/>
      <c r="U833" s="80"/>
      <c r="V833" s="80"/>
      <c r="W833" s="79"/>
      <c r="X833" s="80"/>
      <c r="Y833" s="80"/>
      <c r="Z833" s="80"/>
      <c r="AA833" s="80"/>
      <c r="AB833" s="80"/>
      <c r="AC833" s="80"/>
      <c r="AD833" s="80"/>
      <c r="AE833" s="79"/>
      <c r="AF833" s="80"/>
      <c r="AG833" s="80"/>
      <c r="AH833" s="80"/>
      <c r="AI833" s="80"/>
      <c r="AJ833" s="80"/>
      <c r="AK833" s="80"/>
      <c r="AL833" s="80"/>
    </row>
    <row r="834" spans="1:65" x14ac:dyDescent="0.25">
      <c r="A834" s="270">
        <v>76167</v>
      </c>
      <c r="B834" s="76" t="s">
        <v>235</v>
      </c>
      <c r="C834" s="76"/>
      <c r="D834" s="76"/>
      <c r="E834" s="77" t="s">
        <v>432</v>
      </c>
      <c r="F834" s="83" t="s">
        <v>55</v>
      </c>
      <c r="G834" s="79">
        <v>1042</v>
      </c>
      <c r="H834" s="80">
        <v>3159572.24</v>
      </c>
      <c r="I834" s="80"/>
      <c r="J834" s="80">
        <v>3361423.76</v>
      </c>
      <c r="K834" s="80"/>
      <c r="L834" s="80"/>
      <c r="M834" s="80"/>
      <c r="N834" s="80"/>
      <c r="O834" s="79">
        <v>1360</v>
      </c>
      <c r="P834" s="80">
        <v>3696476.36</v>
      </c>
      <c r="Q834" s="80"/>
      <c r="R834" s="80">
        <v>3970701.13</v>
      </c>
      <c r="S834" s="80"/>
      <c r="T834" s="80"/>
      <c r="U834" s="80"/>
      <c r="V834" s="80"/>
      <c r="W834" s="79">
        <v>1428</v>
      </c>
      <c r="X834" s="80">
        <v>3592900.52</v>
      </c>
      <c r="Y834" s="80"/>
      <c r="Z834" s="80">
        <v>3008954.37</v>
      </c>
      <c r="AA834" s="80"/>
      <c r="AB834" s="80"/>
      <c r="AC834" s="80"/>
      <c r="AD834" s="80"/>
      <c r="AE834" s="79">
        <v>1016</v>
      </c>
      <c r="AF834" s="80">
        <v>2743858.74</v>
      </c>
      <c r="AG834" s="80"/>
      <c r="AH834" s="80">
        <v>2551578.04</v>
      </c>
      <c r="AI834" s="80"/>
      <c r="AJ834" s="80"/>
      <c r="AK834" s="80"/>
      <c r="AL834" s="80"/>
      <c r="AN834" s="198"/>
      <c r="AO834" s="351"/>
      <c r="AP834" s="214"/>
      <c r="AQ834" s="198"/>
      <c r="AR834" s="351"/>
      <c r="AS834" s="214"/>
      <c r="AT834" s="198"/>
      <c r="AU834" s="214"/>
      <c r="AV834" s="214"/>
      <c r="AW834" s="198"/>
      <c r="AX834" s="214"/>
      <c r="AY834" s="214"/>
    </row>
    <row r="835" spans="1:65" x14ac:dyDescent="0.25">
      <c r="A835" s="270">
        <v>76167</v>
      </c>
      <c r="B835" s="76" t="s">
        <v>235</v>
      </c>
      <c r="C835" s="76"/>
      <c r="D835" s="76"/>
      <c r="E835" s="77" t="s">
        <v>433</v>
      </c>
      <c r="F835" s="83" t="s">
        <v>55</v>
      </c>
      <c r="G835" s="79">
        <v>7</v>
      </c>
      <c r="H835" s="80"/>
      <c r="I835" s="80"/>
      <c r="J835" s="80">
        <v>4631.6400000000003</v>
      </c>
      <c r="K835" s="80"/>
      <c r="L835" s="80"/>
      <c r="M835" s="80"/>
      <c r="N835" s="80"/>
      <c r="O835" s="79">
        <v>7</v>
      </c>
      <c r="P835" s="80"/>
      <c r="Q835" s="80"/>
      <c r="R835" s="80">
        <v>403.67</v>
      </c>
      <c r="S835" s="80"/>
      <c r="T835" s="80"/>
      <c r="U835" s="80"/>
      <c r="V835" s="80"/>
      <c r="W835" s="79">
        <v>42</v>
      </c>
      <c r="X835" s="80"/>
      <c r="Y835" s="80"/>
      <c r="Z835" s="80">
        <v>64.069999999999993</v>
      </c>
      <c r="AA835" s="80"/>
      <c r="AB835" s="80"/>
      <c r="AC835" s="80"/>
      <c r="AD835" s="80"/>
      <c r="AE835" s="79">
        <v>1</v>
      </c>
      <c r="AF835" s="80"/>
      <c r="AG835" s="80"/>
      <c r="AH835" s="80">
        <v>0</v>
      </c>
      <c r="AI835" s="80"/>
      <c r="AJ835" s="80"/>
      <c r="AK835" s="80"/>
      <c r="AL835" s="80"/>
    </row>
    <row r="836" spans="1:65" x14ac:dyDescent="0.25">
      <c r="A836" s="417">
        <v>76167</v>
      </c>
      <c r="B836" s="396" t="s">
        <v>235</v>
      </c>
      <c r="C836" s="396"/>
      <c r="D836" s="396"/>
      <c r="E836" s="390" t="s">
        <v>448</v>
      </c>
      <c r="F836" s="390" t="s">
        <v>55</v>
      </c>
      <c r="G836" s="405"/>
      <c r="H836" s="410"/>
      <c r="I836" s="410"/>
      <c r="J836" s="413"/>
      <c r="K836" s="413"/>
      <c r="L836" s="413"/>
      <c r="M836" s="413"/>
      <c r="N836" s="413"/>
      <c r="O836" s="405">
        <v>8</v>
      </c>
      <c r="P836" s="410">
        <v>16354.08</v>
      </c>
      <c r="Q836" s="410"/>
      <c r="R836" s="413">
        <v>28982</v>
      </c>
      <c r="S836" s="413"/>
      <c r="T836" s="413"/>
      <c r="U836" s="413"/>
      <c r="V836" s="413"/>
      <c r="W836" s="415">
        <v>35</v>
      </c>
      <c r="X836" s="413">
        <v>70867.679999999993</v>
      </c>
      <c r="Y836" s="410"/>
      <c r="Z836" s="413">
        <v>153970</v>
      </c>
      <c r="AA836" s="413"/>
      <c r="AB836" s="413"/>
      <c r="AC836" s="413"/>
      <c r="AD836" s="413"/>
      <c r="AE836" s="415">
        <v>55</v>
      </c>
      <c r="AF836" s="413">
        <v>137892.04</v>
      </c>
      <c r="AG836" s="410"/>
      <c r="AH836" s="413">
        <v>176793</v>
      </c>
      <c r="AI836" s="413"/>
      <c r="AJ836" s="413"/>
      <c r="AK836" s="413"/>
      <c r="AL836" s="413"/>
      <c r="AM836" s="219"/>
      <c r="AN836" s="219"/>
      <c r="AO836" s="352"/>
      <c r="AP836" s="219"/>
      <c r="AQ836" s="219"/>
      <c r="AR836" s="352"/>
      <c r="AS836" s="219"/>
      <c r="AT836" s="219"/>
      <c r="AU836" s="219"/>
      <c r="AV836" s="219"/>
      <c r="AW836" s="219"/>
      <c r="AX836" s="219"/>
      <c r="AY836" s="219"/>
      <c r="AZ836" s="219"/>
      <c r="BA836" s="219"/>
      <c r="BB836" s="219"/>
      <c r="BC836" s="219"/>
      <c r="BD836" s="219"/>
      <c r="BE836" s="219"/>
      <c r="BF836" s="219"/>
      <c r="BG836" s="219"/>
      <c r="BH836" s="219"/>
      <c r="BI836" s="219"/>
      <c r="BJ836" s="219"/>
      <c r="BK836" s="219"/>
      <c r="BL836" s="219"/>
      <c r="BM836" s="219"/>
    </row>
    <row r="837" spans="1:65" x14ac:dyDescent="0.25">
      <c r="A837" s="270">
        <v>170007</v>
      </c>
      <c r="B837" s="76" t="s">
        <v>236</v>
      </c>
      <c r="C837" s="76"/>
      <c r="D837" s="76"/>
      <c r="E837" s="77" t="s">
        <v>432</v>
      </c>
      <c r="F837" s="83" t="s">
        <v>55</v>
      </c>
      <c r="G837" s="79">
        <v>131</v>
      </c>
      <c r="H837" s="80">
        <v>5745331.4100000001</v>
      </c>
      <c r="I837" s="80"/>
      <c r="J837" s="80">
        <v>1093701.46</v>
      </c>
      <c r="K837" s="80"/>
      <c r="L837" s="80"/>
      <c r="M837" s="80"/>
      <c r="N837" s="80"/>
      <c r="O837" s="79">
        <v>256</v>
      </c>
      <c r="P837" s="80">
        <v>7483406.0099999998</v>
      </c>
      <c r="Q837" s="80"/>
      <c r="R837" s="80">
        <v>1447673.51</v>
      </c>
      <c r="S837" s="80"/>
      <c r="T837" s="80"/>
      <c r="U837" s="80"/>
      <c r="V837" s="80"/>
      <c r="W837" s="79">
        <v>339</v>
      </c>
      <c r="X837" s="80">
        <v>8555207.5299999993</v>
      </c>
      <c r="Y837" s="80"/>
      <c r="Z837" s="80">
        <v>565847.86</v>
      </c>
      <c r="AA837" s="80"/>
      <c r="AB837" s="80"/>
      <c r="AC837" s="80"/>
      <c r="AD837" s="80"/>
      <c r="AE837" s="79">
        <v>393</v>
      </c>
      <c r="AF837" s="80">
        <v>7537903.2000000002</v>
      </c>
      <c r="AG837" s="80"/>
      <c r="AH837" s="80">
        <v>1052456.1499999999</v>
      </c>
      <c r="AI837" s="80"/>
      <c r="AJ837" s="80"/>
      <c r="AK837" s="80"/>
      <c r="AL837" s="80"/>
      <c r="AN837" s="198"/>
      <c r="AO837" s="351"/>
      <c r="AP837" s="214"/>
      <c r="AQ837" s="198"/>
      <c r="AR837" s="351"/>
      <c r="AS837" s="214"/>
      <c r="AT837" s="198"/>
      <c r="AU837" s="214"/>
      <c r="AV837" s="214"/>
      <c r="AW837" s="198"/>
      <c r="AX837" s="214"/>
      <c r="AY837" s="214"/>
    </row>
    <row r="838" spans="1:65" x14ac:dyDescent="0.25">
      <c r="A838" s="270">
        <v>170007</v>
      </c>
      <c r="B838" s="76" t="s">
        <v>236</v>
      </c>
      <c r="C838" s="76"/>
      <c r="D838" s="76"/>
      <c r="E838" s="77" t="s">
        <v>433</v>
      </c>
      <c r="F838" s="83" t="s">
        <v>55</v>
      </c>
      <c r="G838" s="79">
        <v>4036</v>
      </c>
      <c r="H838" s="80">
        <v>9554903.1999999993</v>
      </c>
      <c r="I838" s="80"/>
      <c r="J838" s="80">
        <v>410449.67</v>
      </c>
      <c r="K838" s="80"/>
      <c r="L838" s="80"/>
      <c r="M838" s="80"/>
      <c r="N838" s="80"/>
      <c r="O838" s="79">
        <v>4208</v>
      </c>
      <c r="P838" s="80">
        <v>9165710.4499999993</v>
      </c>
      <c r="Q838" s="80"/>
      <c r="R838" s="80">
        <v>423008.34</v>
      </c>
      <c r="S838" s="80"/>
      <c r="T838" s="80"/>
      <c r="U838" s="80"/>
      <c r="V838" s="80"/>
      <c r="W838" s="79">
        <v>3287</v>
      </c>
      <c r="X838" s="80">
        <v>7881212.6200000001</v>
      </c>
      <c r="Y838" s="80"/>
      <c r="Z838" s="80">
        <v>381202.61</v>
      </c>
      <c r="AA838" s="80"/>
      <c r="AB838" s="80"/>
      <c r="AC838" s="80"/>
      <c r="AD838" s="80"/>
      <c r="AE838" s="79">
        <v>674</v>
      </c>
      <c r="AF838" s="80">
        <v>1512842.56</v>
      </c>
      <c r="AG838" s="80"/>
      <c r="AH838" s="80">
        <v>48844.81</v>
      </c>
      <c r="AI838" s="80"/>
      <c r="AJ838" s="80"/>
      <c r="AK838" s="80"/>
      <c r="AL838" s="80"/>
    </row>
    <row r="839" spans="1:65" x14ac:dyDescent="0.25">
      <c r="A839" s="270">
        <v>170008</v>
      </c>
      <c r="B839" s="76" t="s">
        <v>237</v>
      </c>
      <c r="C839" s="76"/>
      <c r="D839" s="76"/>
      <c r="E839" s="77" t="s">
        <v>432</v>
      </c>
      <c r="F839" s="83" t="s">
        <v>55</v>
      </c>
      <c r="G839" s="79">
        <v>56</v>
      </c>
      <c r="H839" s="80">
        <v>312516.75</v>
      </c>
      <c r="I839" s="80"/>
      <c r="J839" s="80">
        <v>89458.26</v>
      </c>
      <c r="K839" s="80"/>
      <c r="L839" s="80"/>
      <c r="M839" s="80"/>
      <c r="N839" s="80"/>
      <c r="O839" s="79">
        <v>207</v>
      </c>
      <c r="P839" s="80">
        <v>765903.13</v>
      </c>
      <c r="Q839" s="80"/>
      <c r="R839" s="80">
        <v>511385.36</v>
      </c>
      <c r="S839" s="80"/>
      <c r="T839" s="80"/>
      <c r="U839" s="80"/>
      <c r="V839" s="80"/>
      <c r="W839" s="79">
        <v>628</v>
      </c>
      <c r="X839" s="80">
        <v>2381884.33</v>
      </c>
      <c r="Y839" s="80"/>
      <c r="Z839" s="80">
        <v>1464397.14</v>
      </c>
      <c r="AA839" s="80"/>
      <c r="AB839" s="80"/>
      <c r="AC839" s="80"/>
      <c r="AD839" s="80"/>
      <c r="AE839" s="79">
        <v>995</v>
      </c>
      <c r="AF839" s="80">
        <v>2984257.27</v>
      </c>
      <c r="AG839" s="80"/>
      <c r="AH839" s="80">
        <v>2511930.48</v>
      </c>
      <c r="AI839" s="80"/>
      <c r="AJ839" s="80"/>
      <c r="AK839" s="80"/>
      <c r="AL839" s="80"/>
      <c r="AN839" s="198"/>
      <c r="AO839" s="351"/>
      <c r="AP839" s="214"/>
      <c r="AQ839" s="198"/>
      <c r="AR839" s="351"/>
      <c r="AS839" s="214"/>
      <c r="AT839" s="198"/>
      <c r="AU839" s="214"/>
      <c r="AV839" s="214"/>
      <c r="AW839" s="198"/>
      <c r="AX839" s="214"/>
      <c r="AY839" s="214"/>
    </row>
    <row r="840" spans="1:65" x14ac:dyDescent="0.25">
      <c r="A840" s="270">
        <v>170008</v>
      </c>
      <c r="B840" s="76" t="s">
        <v>237</v>
      </c>
      <c r="C840" s="76"/>
      <c r="D840" s="76"/>
      <c r="E840" s="77" t="s">
        <v>433</v>
      </c>
      <c r="F840" s="83" t="s">
        <v>55</v>
      </c>
      <c r="G840" s="79">
        <v>2935</v>
      </c>
      <c r="H840" s="80">
        <v>1084319.73</v>
      </c>
      <c r="I840" s="80"/>
      <c r="J840" s="80">
        <v>292107.48</v>
      </c>
      <c r="K840" s="80"/>
      <c r="L840" s="80"/>
      <c r="M840" s="80"/>
      <c r="N840" s="80"/>
      <c r="O840" s="79">
        <v>2599</v>
      </c>
      <c r="P840" s="80">
        <v>1033977.67</v>
      </c>
      <c r="Q840" s="80"/>
      <c r="R840" s="80">
        <v>298998.46999999997</v>
      </c>
      <c r="S840" s="80"/>
      <c r="T840" s="80"/>
      <c r="U840" s="80"/>
      <c r="V840" s="80"/>
      <c r="W840" s="79">
        <v>2311</v>
      </c>
      <c r="X840" s="80">
        <v>1005475.87</v>
      </c>
      <c r="Y840" s="80"/>
      <c r="Z840" s="80">
        <v>358356.05</v>
      </c>
      <c r="AA840" s="80"/>
      <c r="AB840" s="80"/>
      <c r="AC840" s="80"/>
      <c r="AD840" s="80"/>
      <c r="AE840" s="79">
        <v>605</v>
      </c>
      <c r="AF840" s="80">
        <v>183623.85</v>
      </c>
      <c r="AG840" s="80"/>
      <c r="AH840" s="80">
        <v>69467.97</v>
      </c>
      <c r="AI840" s="80"/>
      <c r="AJ840" s="80"/>
      <c r="AK840" s="80"/>
      <c r="AL840" s="80"/>
    </row>
    <row r="841" spans="1:65" x14ac:dyDescent="0.25">
      <c r="A841" s="270">
        <v>70486</v>
      </c>
      <c r="B841" s="76" t="s">
        <v>238</v>
      </c>
      <c r="C841" s="76"/>
      <c r="D841" s="76"/>
      <c r="E841" s="77" t="s">
        <v>432</v>
      </c>
      <c r="F841" s="83" t="s">
        <v>55</v>
      </c>
      <c r="G841" s="79">
        <v>202</v>
      </c>
      <c r="H841" s="80">
        <v>824324.39</v>
      </c>
      <c r="I841" s="80"/>
      <c r="J841" s="80">
        <v>1222753</v>
      </c>
      <c r="K841" s="80"/>
      <c r="L841" s="80"/>
      <c r="M841" s="80"/>
      <c r="N841" s="80"/>
      <c r="O841" s="79">
        <v>316</v>
      </c>
      <c r="P841" s="80">
        <v>1072573.04</v>
      </c>
      <c r="Q841" s="80"/>
      <c r="R841" s="80">
        <v>1158202.72</v>
      </c>
      <c r="S841" s="80"/>
      <c r="T841" s="80"/>
      <c r="U841" s="80"/>
      <c r="V841" s="80"/>
      <c r="W841" s="79">
        <v>353</v>
      </c>
      <c r="X841" s="80">
        <v>1105612.48</v>
      </c>
      <c r="Y841" s="80"/>
      <c r="Z841" s="80">
        <v>858851.11</v>
      </c>
      <c r="AA841" s="80"/>
      <c r="AB841" s="80"/>
      <c r="AC841" s="80"/>
      <c r="AD841" s="80"/>
      <c r="AE841" s="79">
        <v>272</v>
      </c>
      <c r="AF841" s="80">
        <v>730493.96</v>
      </c>
      <c r="AG841" s="80"/>
      <c r="AH841" s="80">
        <v>715019.57</v>
      </c>
      <c r="AI841" s="80"/>
      <c r="AJ841" s="80"/>
      <c r="AK841" s="80"/>
      <c r="AL841" s="80"/>
      <c r="AN841" s="198"/>
      <c r="AO841" s="351"/>
      <c r="AP841" s="214"/>
      <c r="AQ841" s="198"/>
      <c r="AR841" s="351"/>
      <c r="AS841" s="214"/>
      <c r="AT841" s="198"/>
      <c r="AU841" s="214"/>
      <c r="AV841" s="214"/>
      <c r="AW841" s="198"/>
      <c r="AX841" s="214"/>
      <c r="AY841" s="214"/>
    </row>
    <row r="842" spans="1:65" x14ac:dyDescent="0.25">
      <c r="A842" s="270">
        <v>70486</v>
      </c>
      <c r="B842" s="76" t="s">
        <v>238</v>
      </c>
      <c r="C842" s="76"/>
      <c r="D842" s="76"/>
      <c r="E842" s="77" t="s">
        <v>433</v>
      </c>
      <c r="F842" s="83" t="s">
        <v>55</v>
      </c>
      <c r="G842" s="79">
        <v>1284</v>
      </c>
      <c r="H842" s="80"/>
      <c r="I842" s="80"/>
      <c r="J842" s="80">
        <v>491.37</v>
      </c>
      <c r="K842" s="80"/>
      <c r="L842" s="80"/>
      <c r="M842" s="80"/>
      <c r="N842" s="80"/>
      <c r="O842" s="79">
        <v>467</v>
      </c>
      <c r="P842" s="80"/>
      <c r="Q842" s="80"/>
      <c r="R842" s="80">
        <v>370.32</v>
      </c>
      <c r="S842" s="80"/>
      <c r="T842" s="80"/>
      <c r="U842" s="80"/>
      <c r="V842" s="80"/>
      <c r="W842" s="79">
        <v>620</v>
      </c>
      <c r="X842" s="80"/>
      <c r="Y842" s="80"/>
      <c r="Z842" s="80">
        <v>365.11</v>
      </c>
      <c r="AA842" s="80"/>
      <c r="AB842" s="80"/>
      <c r="AC842" s="80"/>
      <c r="AD842" s="80"/>
      <c r="AE842" s="79">
        <v>106</v>
      </c>
      <c r="AF842" s="80"/>
      <c r="AG842" s="80"/>
      <c r="AH842" s="80">
        <v>437.75</v>
      </c>
      <c r="AI842" s="80"/>
      <c r="AJ842" s="80"/>
      <c r="AK842" s="80"/>
      <c r="AL842" s="80"/>
    </row>
    <row r="843" spans="1:65" x14ac:dyDescent="0.25">
      <c r="A843" s="270">
        <v>70332</v>
      </c>
      <c r="B843" s="76" t="s">
        <v>239</v>
      </c>
      <c r="C843" s="76"/>
      <c r="D843" s="76"/>
      <c r="E843" s="77" t="s">
        <v>432</v>
      </c>
      <c r="F843" s="83" t="s">
        <v>55</v>
      </c>
      <c r="G843" s="79">
        <v>96</v>
      </c>
      <c r="H843" s="80">
        <v>857015.41</v>
      </c>
      <c r="I843" s="80"/>
      <c r="J843" s="80">
        <v>1021134.16</v>
      </c>
      <c r="K843" s="80"/>
      <c r="L843" s="80"/>
      <c r="M843" s="80"/>
      <c r="N843" s="80"/>
      <c r="O843" s="79">
        <v>248</v>
      </c>
      <c r="P843" s="80">
        <v>1751293.11</v>
      </c>
      <c r="Q843" s="80"/>
      <c r="R843" s="80">
        <v>1633306.49</v>
      </c>
      <c r="S843" s="80"/>
      <c r="T843" s="80"/>
      <c r="U843" s="80"/>
      <c r="V843" s="80"/>
      <c r="W843" s="79">
        <v>245</v>
      </c>
      <c r="X843" s="80">
        <v>1678644.19</v>
      </c>
      <c r="Y843" s="80"/>
      <c r="Z843" s="80">
        <v>656145.9</v>
      </c>
      <c r="AA843" s="80"/>
      <c r="AB843" s="80"/>
      <c r="AC843" s="80"/>
      <c r="AD843" s="80"/>
      <c r="AE843" s="79">
        <v>118</v>
      </c>
      <c r="AF843" s="80">
        <v>692234.48</v>
      </c>
      <c r="AG843" s="80"/>
      <c r="AH843" s="80">
        <v>375067.95</v>
      </c>
      <c r="AI843" s="80"/>
      <c r="AJ843" s="80"/>
      <c r="AK843" s="80"/>
      <c r="AL843" s="80"/>
      <c r="AN843" s="198"/>
      <c r="AO843" s="351"/>
      <c r="AP843" s="214"/>
      <c r="AQ843" s="198"/>
      <c r="AR843" s="351"/>
      <c r="AS843" s="214"/>
      <c r="AT843" s="198"/>
      <c r="AU843" s="214"/>
      <c r="AV843" s="214"/>
      <c r="AW843" s="198"/>
      <c r="AX843" s="214"/>
      <c r="AY843" s="214"/>
    </row>
    <row r="844" spans="1:65" x14ac:dyDescent="0.25">
      <c r="A844" s="270">
        <v>70332</v>
      </c>
      <c r="B844" s="76" t="s">
        <v>239</v>
      </c>
      <c r="C844" s="76"/>
      <c r="D844" s="76"/>
      <c r="E844" s="77" t="s">
        <v>433</v>
      </c>
      <c r="F844" s="83" t="s">
        <v>55</v>
      </c>
      <c r="G844" s="79">
        <v>2976</v>
      </c>
      <c r="H844" s="80">
        <v>1146795.8500000001</v>
      </c>
      <c r="I844" s="80"/>
      <c r="J844" s="80">
        <v>762833.77</v>
      </c>
      <c r="K844" s="80"/>
      <c r="L844" s="80"/>
      <c r="M844" s="80"/>
      <c r="N844" s="80"/>
      <c r="O844" s="79">
        <v>2989</v>
      </c>
      <c r="P844" s="80">
        <v>1624195.92</v>
      </c>
      <c r="Q844" s="80"/>
      <c r="R844" s="80">
        <v>1102681.52</v>
      </c>
      <c r="S844" s="80"/>
      <c r="T844" s="80"/>
      <c r="U844" s="80"/>
      <c r="V844" s="80"/>
      <c r="W844" s="79">
        <v>3090</v>
      </c>
      <c r="X844" s="80">
        <v>1130714.3</v>
      </c>
      <c r="Y844" s="80"/>
      <c r="Z844" s="80">
        <v>295800.99</v>
      </c>
      <c r="AA844" s="80"/>
      <c r="AB844" s="80"/>
      <c r="AC844" s="80"/>
      <c r="AD844" s="80"/>
      <c r="AE844" s="79">
        <v>378</v>
      </c>
      <c r="AF844" s="80">
        <v>127829.04</v>
      </c>
      <c r="AG844" s="80"/>
      <c r="AH844" s="80">
        <v>23427.01</v>
      </c>
      <c r="AI844" s="80"/>
      <c r="AJ844" s="80"/>
      <c r="AK844" s="80"/>
      <c r="AL844" s="80"/>
    </row>
    <row r="845" spans="1:65" x14ac:dyDescent="0.25">
      <c r="A845" s="270">
        <v>70998</v>
      </c>
      <c r="B845" s="76" t="s">
        <v>240</v>
      </c>
      <c r="C845" s="76"/>
      <c r="D845" s="76"/>
      <c r="E845" s="77" t="s">
        <v>432</v>
      </c>
      <c r="F845" s="83" t="s">
        <v>55</v>
      </c>
      <c r="G845" s="79">
        <v>738</v>
      </c>
      <c r="H845" s="80">
        <v>2491092.5699999998</v>
      </c>
      <c r="I845" s="80"/>
      <c r="J845" s="80">
        <v>2379522.19</v>
      </c>
      <c r="K845" s="80"/>
      <c r="L845" s="80"/>
      <c r="M845" s="80"/>
      <c r="N845" s="80"/>
      <c r="O845" s="79">
        <v>1004</v>
      </c>
      <c r="P845" s="80">
        <v>3713493.6</v>
      </c>
      <c r="Q845" s="80"/>
      <c r="R845" s="80">
        <v>3606748.93</v>
      </c>
      <c r="S845" s="80"/>
      <c r="T845" s="80"/>
      <c r="U845" s="80"/>
      <c r="V845" s="80"/>
      <c r="W845" s="79">
        <v>851</v>
      </c>
      <c r="X845" s="80">
        <v>3284196.75</v>
      </c>
      <c r="Y845" s="80"/>
      <c r="Z845" s="80">
        <v>2549065.5099999998</v>
      </c>
      <c r="AA845" s="80"/>
      <c r="AB845" s="80"/>
      <c r="AC845" s="80"/>
      <c r="AD845" s="80"/>
      <c r="AE845" s="79">
        <v>896</v>
      </c>
      <c r="AF845" s="80">
        <v>3314030.1</v>
      </c>
      <c r="AG845" s="80"/>
      <c r="AH845" s="80">
        <v>2785170.22</v>
      </c>
      <c r="AI845" s="80"/>
      <c r="AJ845" s="80"/>
      <c r="AK845" s="80"/>
      <c r="AL845" s="80"/>
      <c r="AN845" s="198"/>
      <c r="AO845" s="351"/>
      <c r="AP845" s="214"/>
      <c r="AQ845" s="198"/>
      <c r="AR845" s="351"/>
      <c r="AS845" s="214"/>
      <c r="AT845" s="198"/>
      <c r="AU845" s="214"/>
      <c r="AV845" s="214"/>
      <c r="AW845" s="198"/>
      <c r="AX845" s="214"/>
      <c r="AY845" s="214"/>
    </row>
    <row r="846" spans="1:65" x14ac:dyDescent="0.25">
      <c r="A846" s="270">
        <v>70998</v>
      </c>
      <c r="B846" s="76" t="s">
        <v>240</v>
      </c>
      <c r="C846" s="76"/>
      <c r="D846" s="76"/>
      <c r="E846" s="77" t="s">
        <v>433</v>
      </c>
      <c r="F846" s="83" t="s">
        <v>55</v>
      </c>
      <c r="G846" s="79">
        <v>74</v>
      </c>
      <c r="H846" s="80"/>
      <c r="I846" s="80"/>
      <c r="J846" s="80">
        <v>396.35</v>
      </c>
      <c r="K846" s="80"/>
      <c r="L846" s="80"/>
      <c r="M846" s="80"/>
      <c r="N846" s="80"/>
      <c r="O846" s="79">
        <v>28</v>
      </c>
      <c r="P846" s="80"/>
      <c r="Q846" s="80"/>
      <c r="R846" s="80">
        <v>7464.44</v>
      </c>
      <c r="S846" s="80"/>
      <c r="T846" s="80"/>
      <c r="U846" s="80"/>
      <c r="V846" s="80"/>
      <c r="W846" s="79"/>
      <c r="X846" s="80"/>
      <c r="Y846" s="80"/>
      <c r="Z846" s="80"/>
      <c r="AA846" s="80"/>
      <c r="AB846" s="80"/>
      <c r="AC846" s="80"/>
      <c r="AD846" s="80"/>
      <c r="AE846" s="79"/>
      <c r="AF846" s="80"/>
      <c r="AG846" s="80"/>
      <c r="AH846" s="80"/>
      <c r="AI846" s="80"/>
      <c r="AJ846" s="80"/>
      <c r="AK846" s="80"/>
      <c r="AL846" s="80"/>
    </row>
    <row r="847" spans="1:65" x14ac:dyDescent="0.25">
      <c r="A847" s="270">
        <v>70019</v>
      </c>
      <c r="B847" s="76" t="s">
        <v>241</v>
      </c>
      <c r="C847" s="76"/>
      <c r="D847" s="76"/>
      <c r="E847" s="77" t="s">
        <v>432</v>
      </c>
      <c r="F847" s="83" t="s">
        <v>55</v>
      </c>
      <c r="G847" s="79">
        <v>149</v>
      </c>
      <c r="H847" s="80">
        <v>649641.57999999996</v>
      </c>
      <c r="I847" s="80"/>
      <c r="J847" s="80">
        <v>786863.22</v>
      </c>
      <c r="K847" s="80"/>
      <c r="L847" s="80"/>
      <c r="M847" s="80"/>
      <c r="N847" s="80"/>
      <c r="O847" s="79">
        <v>316</v>
      </c>
      <c r="P847" s="80">
        <v>785748.68</v>
      </c>
      <c r="Q847" s="80"/>
      <c r="R847" s="80">
        <v>747213.72</v>
      </c>
      <c r="S847" s="80"/>
      <c r="T847" s="80"/>
      <c r="U847" s="80"/>
      <c r="V847" s="80"/>
      <c r="W847" s="79">
        <v>308</v>
      </c>
      <c r="X847" s="80">
        <v>813380.96</v>
      </c>
      <c r="Y847" s="80"/>
      <c r="Z847" s="80">
        <v>688876.8</v>
      </c>
      <c r="AA847" s="80"/>
      <c r="AB847" s="80"/>
      <c r="AC847" s="80"/>
      <c r="AD847" s="80"/>
      <c r="AE847" s="79">
        <v>299</v>
      </c>
      <c r="AF847" s="80">
        <v>616766.66</v>
      </c>
      <c r="AG847" s="80"/>
      <c r="AH847" s="80">
        <v>729951.9</v>
      </c>
      <c r="AI847" s="80"/>
      <c r="AJ847" s="80"/>
      <c r="AK847" s="80"/>
      <c r="AL847" s="80"/>
      <c r="AN847" s="198"/>
      <c r="AO847" s="351"/>
      <c r="AP847" s="214"/>
      <c r="AQ847" s="198"/>
      <c r="AR847" s="351"/>
      <c r="AS847" s="214"/>
      <c r="AT847" s="198"/>
      <c r="AU847" s="214"/>
      <c r="AV847" s="214"/>
      <c r="AW847" s="198"/>
      <c r="AX847" s="214"/>
      <c r="AY847" s="214"/>
    </row>
    <row r="848" spans="1:65" x14ac:dyDescent="0.25">
      <c r="A848" s="270">
        <v>70019</v>
      </c>
      <c r="B848" s="76" t="s">
        <v>241</v>
      </c>
      <c r="C848" s="76"/>
      <c r="D848" s="76"/>
      <c r="E848" s="77" t="s">
        <v>433</v>
      </c>
      <c r="F848" s="83" t="s">
        <v>55</v>
      </c>
      <c r="G848" s="79">
        <v>148</v>
      </c>
      <c r="H848" s="80">
        <v>74025.279999999999</v>
      </c>
      <c r="I848" s="80"/>
      <c r="J848" s="80">
        <v>0</v>
      </c>
      <c r="K848" s="80"/>
      <c r="L848" s="80"/>
      <c r="M848" s="80"/>
      <c r="N848" s="80"/>
      <c r="O848" s="79">
        <v>305</v>
      </c>
      <c r="P848" s="80"/>
      <c r="Q848" s="80"/>
      <c r="R848" s="80">
        <v>44235.43</v>
      </c>
      <c r="S848" s="80"/>
      <c r="T848" s="80"/>
      <c r="U848" s="80"/>
      <c r="V848" s="80"/>
      <c r="W848" s="79">
        <v>137</v>
      </c>
      <c r="X848" s="80"/>
      <c r="Y848" s="80"/>
      <c r="Z848" s="80">
        <v>7616.39</v>
      </c>
      <c r="AA848" s="80"/>
      <c r="AB848" s="80"/>
      <c r="AC848" s="80"/>
      <c r="AD848" s="80"/>
      <c r="AE848" s="79">
        <v>30</v>
      </c>
      <c r="AF848" s="80"/>
      <c r="AG848" s="80"/>
      <c r="AH848" s="80">
        <v>7776</v>
      </c>
      <c r="AI848" s="80"/>
      <c r="AJ848" s="80"/>
      <c r="AK848" s="80"/>
      <c r="AL848" s="80"/>
    </row>
    <row r="849" spans="1:153" x14ac:dyDescent="0.25">
      <c r="A849" s="270">
        <v>70950</v>
      </c>
      <c r="B849" s="76" t="s">
        <v>242</v>
      </c>
      <c r="C849" s="76"/>
      <c r="D849" s="76"/>
      <c r="E849" s="77" t="s">
        <v>432</v>
      </c>
      <c r="F849" s="83" t="s">
        <v>55</v>
      </c>
      <c r="G849" s="79">
        <v>132</v>
      </c>
      <c r="H849" s="80">
        <v>611887.34</v>
      </c>
      <c r="I849" s="80"/>
      <c r="J849" s="80">
        <v>662846.89</v>
      </c>
      <c r="K849" s="80"/>
      <c r="L849" s="80"/>
      <c r="M849" s="80"/>
      <c r="N849" s="80"/>
      <c r="O849" s="79">
        <v>154</v>
      </c>
      <c r="P849" s="80">
        <v>730730.99</v>
      </c>
      <c r="Q849" s="80"/>
      <c r="R849" s="80">
        <v>542519.52</v>
      </c>
      <c r="S849" s="80"/>
      <c r="T849" s="80"/>
      <c r="U849" s="80"/>
      <c r="V849" s="80"/>
      <c r="W849" s="79">
        <v>162</v>
      </c>
      <c r="X849" s="80">
        <v>802855.93</v>
      </c>
      <c r="Y849" s="80"/>
      <c r="Z849" s="80">
        <v>412268.65</v>
      </c>
      <c r="AA849" s="80"/>
      <c r="AB849" s="80"/>
      <c r="AC849" s="80"/>
      <c r="AD849" s="80"/>
      <c r="AE849" s="79">
        <v>109</v>
      </c>
      <c r="AF849" s="80">
        <v>565596.59</v>
      </c>
      <c r="AG849" s="80"/>
      <c r="AH849" s="80">
        <v>313829.84000000003</v>
      </c>
      <c r="AI849" s="80"/>
      <c r="AJ849" s="80"/>
      <c r="AK849" s="80"/>
      <c r="AL849" s="80"/>
      <c r="AN849" s="198"/>
      <c r="AO849" s="351"/>
      <c r="AP849" s="214"/>
      <c r="AQ849" s="198"/>
      <c r="AR849" s="351"/>
      <c r="AS849" s="214"/>
      <c r="AT849" s="198"/>
      <c r="AU849" s="214"/>
      <c r="AV849" s="214"/>
      <c r="AW849" s="198"/>
      <c r="AX849" s="214"/>
      <c r="AY849" s="214"/>
    </row>
    <row r="850" spans="1:153" s="6" customFormat="1" x14ac:dyDescent="0.25">
      <c r="A850" s="270">
        <v>70950</v>
      </c>
      <c r="B850" s="76" t="s">
        <v>242</v>
      </c>
      <c r="C850" s="76"/>
      <c r="D850" s="76"/>
      <c r="E850" s="77" t="s">
        <v>433</v>
      </c>
      <c r="F850" s="83" t="s">
        <v>55</v>
      </c>
      <c r="G850" s="79">
        <v>3758</v>
      </c>
      <c r="H850" s="80">
        <v>2679442.91</v>
      </c>
      <c r="I850" s="80"/>
      <c r="J850" s="80">
        <v>48764.94</v>
      </c>
      <c r="K850" s="80"/>
      <c r="L850" s="80"/>
      <c r="M850" s="80"/>
      <c r="N850" s="80"/>
      <c r="O850" s="79">
        <v>4497</v>
      </c>
      <c r="P850" s="80">
        <v>4050843.24</v>
      </c>
      <c r="Q850" s="80"/>
      <c r="R850" s="80">
        <v>11298.07</v>
      </c>
      <c r="S850" s="80"/>
      <c r="T850" s="80"/>
      <c r="U850" s="80"/>
      <c r="V850" s="80"/>
      <c r="W850" s="79">
        <v>3959</v>
      </c>
      <c r="X850" s="80">
        <v>3424070.33</v>
      </c>
      <c r="Y850" s="80"/>
      <c r="Z850" s="80">
        <v>24610.33</v>
      </c>
      <c r="AA850" s="80"/>
      <c r="AB850" s="80"/>
      <c r="AC850" s="80"/>
      <c r="AD850" s="80"/>
      <c r="AE850" s="79">
        <v>763</v>
      </c>
      <c r="AF850" s="80">
        <v>459275.28</v>
      </c>
      <c r="AG850" s="80"/>
      <c r="AH850" s="80">
        <v>13263.14</v>
      </c>
      <c r="AI850" s="80"/>
      <c r="AJ850" s="80"/>
      <c r="AK850" s="80"/>
      <c r="AL850" s="80"/>
      <c r="AM850" s="4"/>
      <c r="AN850" s="4"/>
      <c r="AO850" s="344"/>
      <c r="AP850" s="4"/>
      <c r="AQ850" s="4"/>
      <c r="AR850" s="34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</row>
    <row r="851" spans="1:153" s="276" customFormat="1" x14ac:dyDescent="0.25">
      <c r="A851" s="421">
        <v>71055</v>
      </c>
      <c r="B851" s="391" t="s">
        <v>243</v>
      </c>
      <c r="C851" s="391"/>
      <c r="D851" s="391"/>
      <c r="E851" s="398" t="s">
        <v>432</v>
      </c>
      <c r="F851" s="400" t="s">
        <v>57</v>
      </c>
      <c r="G851" s="403">
        <v>3</v>
      </c>
      <c r="H851" s="408">
        <v>73504.259999999995</v>
      </c>
      <c r="I851" s="408"/>
      <c r="J851" s="408">
        <v>20913.740000000002</v>
      </c>
      <c r="K851" s="408"/>
      <c r="L851" s="408"/>
      <c r="M851" s="408"/>
      <c r="N851" s="408"/>
      <c r="O851" s="403">
        <v>6</v>
      </c>
      <c r="P851" s="408">
        <v>86173.68</v>
      </c>
      <c r="Q851" s="408"/>
      <c r="R851" s="408">
        <v>11665.76</v>
      </c>
      <c r="S851" s="408"/>
      <c r="T851" s="408"/>
      <c r="U851" s="408"/>
      <c r="V851" s="408"/>
      <c r="W851" s="403">
        <v>0</v>
      </c>
      <c r="X851" s="408">
        <v>0</v>
      </c>
      <c r="Y851" s="408"/>
      <c r="Z851" s="408">
        <v>0</v>
      </c>
      <c r="AA851" s="408"/>
      <c r="AB851" s="408"/>
      <c r="AC851" s="408"/>
      <c r="AD851" s="408"/>
      <c r="AE851" s="403">
        <v>0</v>
      </c>
      <c r="AF851" s="408">
        <v>0</v>
      </c>
      <c r="AG851" s="408"/>
      <c r="AH851" s="408">
        <v>0</v>
      </c>
      <c r="AI851" s="408"/>
      <c r="AJ851" s="408"/>
      <c r="AK851" s="408"/>
      <c r="AL851" s="408"/>
      <c r="AM851" s="4"/>
      <c r="AN851" s="198"/>
      <c r="AO851" s="351"/>
      <c r="AP851" s="214"/>
      <c r="AQ851" s="198"/>
      <c r="AR851" s="351"/>
      <c r="AS851" s="214"/>
      <c r="AT851" s="198"/>
      <c r="AU851" s="214"/>
      <c r="AV851" s="214"/>
      <c r="AW851" s="198"/>
      <c r="AX851" s="214"/>
      <c r="AY851" s="21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</row>
    <row r="852" spans="1:153" s="276" customFormat="1" x14ac:dyDescent="0.25">
      <c r="A852" s="421">
        <v>71001</v>
      </c>
      <c r="B852" s="391" t="s">
        <v>244</v>
      </c>
      <c r="C852" s="391"/>
      <c r="D852" s="391"/>
      <c r="E852" s="398" t="s">
        <v>432</v>
      </c>
      <c r="F852" s="400" t="s">
        <v>57</v>
      </c>
      <c r="G852" s="403">
        <v>156</v>
      </c>
      <c r="H852" s="408">
        <v>1296343.6100000001</v>
      </c>
      <c r="I852" s="408"/>
      <c r="J852" s="408">
        <v>1401199.81</v>
      </c>
      <c r="K852" s="408"/>
      <c r="L852" s="408"/>
      <c r="M852" s="408"/>
      <c r="N852" s="408"/>
      <c r="O852" s="403">
        <v>135</v>
      </c>
      <c r="P852" s="408">
        <v>1255649.32</v>
      </c>
      <c r="Q852" s="408"/>
      <c r="R852" s="408">
        <v>1228234.1299999999</v>
      </c>
      <c r="S852" s="408"/>
      <c r="T852" s="408"/>
      <c r="U852" s="408"/>
      <c r="V852" s="408"/>
      <c r="W852" s="403">
        <v>89</v>
      </c>
      <c r="X852" s="408">
        <v>371289.19</v>
      </c>
      <c r="Y852" s="408"/>
      <c r="Z852" s="408">
        <v>372963.07</v>
      </c>
      <c r="AA852" s="408"/>
      <c r="AB852" s="408"/>
      <c r="AC852" s="408"/>
      <c r="AD852" s="408"/>
      <c r="AE852" s="403">
        <v>91</v>
      </c>
      <c r="AF852" s="408">
        <v>456818.36</v>
      </c>
      <c r="AG852" s="408"/>
      <c r="AH852" s="408">
        <v>522400.07</v>
      </c>
      <c r="AI852" s="408"/>
      <c r="AJ852" s="408"/>
      <c r="AK852" s="408"/>
      <c r="AL852" s="408"/>
      <c r="AM852" s="4"/>
      <c r="AN852" s="198"/>
      <c r="AO852" s="351"/>
      <c r="AP852" s="214"/>
      <c r="AQ852" s="198"/>
      <c r="AR852" s="351"/>
      <c r="AS852" s="214"/>
      <c r="AT852" s="198"/>
      <c r="AU852" s="214"/>
      <c r="AV852" s="214"/>
      <c r="AW852" s="198"/>
      <c r="AX852" s="214"/>
      <c r="AY852" s="21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</row>
  </sheetData>
  <sortState ref="A308:BM852">
    <sortCondition ref="F308:F852"/>
    <sortCondition ref="B308:B852"/>
    <sortCondition ref="E308:E852"/>
  </sortState>
  <mergeCells count="26">
    <mergeCell ref="AN7:AP7"/>
    <mergeCell ref="AQ7:AS7"/>
    <mergeCell ref="AT7:AV7"/>
    <mergeCell ref="AW7:AY7"/>
    <mergeCell ref="G7:N7"/>
    <mergeCell ref="O7:V7"/>
    <mergeCell ref="W7:AD7"/>
    <mergeCell ref="AE7:AL7"/>
    <mergeCell ref="F32:F35"/>
    <mergeCell ref="B32:B35"/>
    <mergeCell ref="B36:B39"/>
    <mergeCell ref="F36:F39"/>
    <mergeCell ref="B40:B43"/>
    <mergeCell ref="F40:F43"/>
    <mergeCell ref="B44:B47"/>
    <mergeCell ref="F44:F47"/>
    <mergeCell ref="B48:B51"/>
    <mergeCell ref="F48:F51"/>
    <mergeCell ref="B52:B55"/>
    <mergeCell ref="F52:F55"/>
    <mergeCell ref="B56:B59"/>
    <mergeCell ref="F56:F59"/>
    <mergeCell ref="B60:B63"/>
    <mergeCell ref="F60:F63"/>
    <mergeCell ref="B64:B67"/>
    <mergeCell ref="F64:F67"/>
  </mergeCells>
  <pageMargins left="0.4" right="0.4" top="0.47" bottom="0.5" header="0.3" footer="0.3"/>
  <pageSetup scale="80" pageOrder="overThenDown" orientation="landscape" r:id="rId1"/>
  <headerFooter>
    <oddHeader>&amp;L&amp;"Times New Roman,Bold Italic"&amp;10**DRAFT -- Still Under Development **</oddHeader>
    <oddFooter>&amp;L&amp;"Times New Roman,Regular"&amp;10Burns &amp;&amp; Associates, Inc.&amp;C&amp;"Times New Roman,Regular"&amp;10Page &amp;P of &amp;N&amp;R&amp;"Times New Roman,Regular"&amp;10February 17, 2017</oddFooter>
  </headerFooter>
  <rowBreaks count="1" manualBreakCount="1">
    <brk id="31" max="16383" man="1"/>
  </rowBreaks>
  <ignoredErrors>
    <ignoredError sqref="M27:M30 M9 M16:M17 M21:M25 M19 M20 I11:I30 I32:I67 AG11:AG67 Y11:Y67 Q11:Q6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1"/>
  <sheetViews>
    <sheetView zoomScale="90" zoomScaleNormal="90" workbookViewId="0">
      <pane ySplit="7" topLeftCell="A244" activePane="bottomLeft" state="frozen"/>
      <selection pane="bottomLeft" activeCell="C7" sqref="C7"/>
    </sheetView>
  </sheetViews>
  <sheetFormatPr defaultColWidth="9.109375" defaultRowHeight="13.2" x14ac:dyDescent="0.25"/>
  <cols>
    <col min="1" max="1" width="9.33203125" style="4" customWidth="1"/>
    <col min="2" max="2" width="31.6640625" style="4" customWidth="1"/>
    <col min="3" max="3" width="9.21875" style="12" customWidth="1"/>
    <col min="4" max="4" width="12.88671875" style="6" customWidth="1"/>
    <col min="5" max="7" width="9.33203125" style="4" customWidth="1"/>
    <col min="8" max="8" width="13.33203125" style="5" customWidth="1"/>
    <col min="9" max="9" width="12.6640625" style="5" customWidth="1"/>
    <col min="10" max="12" width="9.33203125" style="4" customWidth="1"/>
    <col min="13" max="13" width="13.33203125" style="5" customWidth="1"/>
    <col min="14" max="14" width="12.6640625" style="5" customWidth="1"/>
    <col min="15" max="17" width="9.33203125" style="4" customWidth="1"/>
    <col min="18" max="18" width="13.33203125" style="5" customWidth="1"/>
    <col min="19" max="19" width="12.6640625" style="5" customWidth="1"/>
    <col min="20" max="22" width="9.33203125" style="4" customWidth="1"/>
    <col min="23" max="23" width="13.33203125" style="5" customWidth="1"/>
    <col min="24" max="24" width="12.6640625" style="5" customWidth="1"/>
    <col min="25" max="35" width="7" style="4" customWidth="1"/>
    <col min="36" max="40" width="7" style="6" customWidth="1"/>
    <col min="41" max="44" width="7" style="7" customWidth="1"/>
    <col min="45" max="45" width="7.6640625" style="8" customWidth="1"/>
    <col min="46" max="49" width="7" style="6" customWidth="1"/>
    <col min="50" max="50" width="7.6640625" style="6" customWidth="1"/>
    <col min="51" max="54" width="7" style="6" customWidth="1"/>
    <col min="55" max="55" width="7.6640625" style="6" customWidth="1"/>
    <col min="56" max="59" width="7" style="6" customWidth="1"/>
    <col min="60" max="60" width="7.6640625" style="6" customWidth="1"/>
    <col min="61" max="64" width="7" style="6" customWidth="1"/>
    <col min="65" max="65" width="7.6640625" style="6" customWidth="1"/>
    <col min="66" max="69" width="7" style="6" customWidth="1"/>
    <col min="70" max="70" width="7.6640625" style="6" customWidth="1"/>
    <col min="71" max="74" width="7" style="6" customWidth="1"/>
    <col min="75" max="75" width="7.6640625" style="6" customWidth="1"/>
    <col min="76" max="79" width="7" style="6" customWidth="1"/>
    <col min="80" max="80" width="7.6640625" style="6" customWidth="1"/>
    <col min="81" max="84" width="7" style="6" customWidth="1"/>
    <col min="85" max="85" width="7.6640625" style="6" customWidth="1"/>
    <col min="86" max="16384" width="9.109375" style="4"/>
  </cols>
  <sheetData>
    <row r="1" spans="1:85" ht="13.8" x14ac:dyDescent="0.25">
      <c r="A1" s="1" t="s">
        <v>0</v>
      </c>
      <c r="B1" s="1"/>
      <c r="C1" s="2"/>
      <c r="D1" s="3"/>
      <c r="Y1" s="6"/>
      <c r="AC1" s="6"/>
      <c r="AG1" s="6"/>
    </row>
    <row r="2" spans="1:85" ht="13.8" x14ac:dyDescent="0.25">
      <c r="A2" s="1" t="s">
        <v>1</v>
      </c>
      <c r="B2" s="1"/>
      <c r="C2" s="2"/>
      <c r="D2" s="3"/>
      <c r="Y2" s="6"/>
      <c r="AC2" s="6"/>
      <c r="AG2" s="6"/>
    </row>
    <row r="3" spans="1:85" ht="13.8" x14ac:dyDescent="0.25">
      <c r="A3" s="9" t="s">
        <v>2</v>
      </c>
      <c r="B3" s="9"/>
      <c r="C3" s="10"/>
      <c r="D3" s="11"/>
      <c r="Y3" s="6"/>
      <c r="AC3" s="6"/>
      <c r="AG3" s="6"/>
    </row>
    <row r="4" spans="1:85" ht="13.8" x14ac:dyDescent="0.25">
      <c r="A4" s="9" t="s">
        <v>3</v>
      </c>
      <c r="B4" s="9"/>
      <c r="C4" s="10"/>
      <c r="D4" s="11"/>
      <c r="Y4" s="6"/>
      <c r="AC4" s="6"/>
      <c r="AG4" s="6"/>
    </row>
    <row r="5" spans="1:85" ht="6.75" customHeight="1" x14ac:dyDescent="0.25"/>
    <row r="6" spans="1:85" x14ac:dyDescent="0.25">
      <c r="E6" s="505" t="s">
        <v>4</v>
      </c>
      <c r="F6" s="506"/>
      <c r="G6" s="506"/>
      <c r="H6" s="506"/>
      <c r="I6" s="507"/>
      <c r="J6" s="505" t="s">
        <v>5</v>
      </c>
      <c r="K6" s="506"/>
      <c r="L6" s="506"/>
      <c r="M6" s="506"/>
      <c r="N6" s="507"/>
      <c r="O6" s="505" t="s">
        <v>6</v>
      </c>
      <c r="P6" s="506"/>
      <c r="Q6" s="506"/>
      <c r="R6" s="506"/>
      <c r="S6" s="507"/>
      <c r="T6" s="505" t="s">
        <v>7</v>
      </c>
      <c r="U6" s="506"/>
      <c r="V6" s="506"/>
      <c r="W6" s="506"/>
      <c r="X6" s="507"/>
      <c r="Y6" s="508" t="s">
        <v>8</v>
      </c>
      <c r="Z6" s="508"/>
      <c r="AA6" s="508"/>
      <c r="AB6" s="508"/>
      <c r="AC6" s="508" t="s">
        <v>9</v>
      </c>
      <c r="AD6" s="508"/>
      <c r="AE6" s="508"/>
      <c r="AF6" s="508"/>
      <c r="AG6" s="508" t="s">
        <v>10</v>
      </c>
      <c r="AH6" s="508"/>
      <c r="AI6" s="508"/>
      <c r="AJ6" s="508"/>
      <c r="AK6" s="504" t="s">
        <v>11</v>
      </c>
      <c r="AL6" s="504"/>
      <c r="AM6" s="504"/>
      <c r="AN6" s="504"/>
      <c r="AO6" s="509" t="s">
        <v>12</v>
      </c>
      <c r="AP6" s="509"/>
      <c r="AQ6" s="509"/>
      <c r="AR6" s="509"/>
      <c r="AT6" s="504" t="s">
        <v>13</v>
      </c>
      <c r="AU6" s="504"/>
      <c r="AV6" s="504"/>
      <c r="AW6" s="504"/>
      <c r="AY6" s="504" t="s">
        <v>14</v>
      </c>
      <c r="AZ6" s="504"/>
      <c r="BA6" s="504"/>
      <c r="BB6" s="504"/>
      <c r="BD6" s="504" t="s">
        <v>15</v>
      </c>
      <c r="BE6" s="504"/>
      <c r="BF6" s="504"/>
      <c r="BG6" s="504"/>
      <c r="BI6" s="504" t="s">
        <v>16</v>
      </c>
      <c r="BJ6" s="504"/>
      <c r="BK6" s="504"/>
      <c r="BL6" s="504"/>
      <c r="BN6" s="504" t="s">
        <v>17</v>
      </c>
      <c r="BO6" s="504"/>
      <c r="BP6" s="504"/>
      <c r="BQ6" s="504"/>
      <c r="BS6" s="504" t="s">
        <v>18</v>
      </c>
      <c r="BT6" s="504"/>
      <c r="BU6" s="504"/>
      <c r="BV6" s="504"/>
      <c r="BX6" s="504" t="s">
        <v>19</v>
      </c>
      <c r="BY6" s="504"/>
      <c r="BZ6" s="504"/>
      <c r="CA6" s="504"/>
      <c r="CC6" s="504" t="s">
        <v>20</v>
      </c>
      <c r="CD6" s="504"/>
      <c r="CE6" s="504"/>
      <c r="CF6" s="504"/>
    </row>
    <row r="7" spans="1:85" s="20" customFormat="1" ht="28.5" customHeight="1" x14ac:dyDescent="0.3">
      <c r="A7" s="13" t="s">
        <v>21</v>
      </c>
      <c r="B7" s="13" t="s">
        <v>22</v>
      </c>
      <c r="C7" s="14" t="s">
        <v>23</v>
      </c>
      <c r="D7" s="13" t="s">
        <v>24</v>
      </c>
      <c r="E7" s="15" t="s">
        <v>25</v>
      </c>
      <c r="F7" s="15" t="s">
        <v>26</v>
      </c>
      <c r="G7" s="15" t="s">
        <v>27</v>
      </c>
      <c r="H7" s="16" t="s">
        <v>28</v>
      </c>
      <c r="I7" s="16" t="s">
        <v>29</v>
      </c>
      <c r="J7" s="15" t="s">
        <v>25</v>
      </c>
      <c r="K7" s="15" t="s">
        <v>26</v>
      </c>
      <c r="L7" s="15" t="s">
        <v>27</v>
      </c>
      <c r="M7" s="16" t="s">
        <v>28</v>
      </c>
      <c r="N7" s="16" t="s">
        <v>29</v>
      </c>
      <c r="O7" s="15" t="s">
        <v>25</v>
      </c>
      <c r="P7" s="15" t="s">
        <v>26</v>
      </c>
      <c r="Q7" s="15" t="s">
        <v>27</v>
      </c>
      <c r="R7" s="16" t="s">
        <v>28</v>
      </c>
      <c r="S7" s="16" t="s">
        <v>29</v>
      </c>
      <c r="T7" s="15" t="s">
        <v>25</v>
      </c>
      <c r="U7" s="15" t="s">
        <v>26</v>
      </c>
      <c r="V7" s="15" t="s">
        <v>27</v>
      </c>
      <c r="W7" s="16" t="s">
        <v>28</v>
      </c>
      <c r="X7" s="16" t="s">
        <v>29</v>
      </c>
      <c r="Y7" s="17">
        <v>2012</v>
      </c>
      <c r="Z7" s="17">
        <v>2013</v>
      </c>
      <c r="AA7" s="17">
        <v>2014</v>
      </c>
      <c r="AB7" s="17">
        <v>2015</v>
      </c>
      <c r="AC7" s="17">
        <v>2012</v>
      </c>
      <c r="AD7" s="17">
        <v>2013</v>
      </c>
      <c r="AE7" s="17">
        <v>2014</v>
      </c>
      <c r="AF7" s="17">
        <v>2015</v>
      </c>
      <c r="AG7" s="17">
        <v>2012</v>
      </c>
      <c r="AH7" s="17">
        <v>2013</v>
      </c>
      <c r="AI7" s="17">
        <v>2014</v>
      </c>
      <c r="AJ7" s="17">
        <v>2015</v>
      </c>
      <c r="AK7" s="17">
        <v>2012</v>
      </c>
      <c r="AL7" s="17">
        <v>2013</v>
      </c>
      <c r="AM7" s="17">
        <v>2014</v>
      </c>
      <c r="AN7" s="17">
        <v>2015</v>
      </c>
      <c r="AO7" s="18">
        <v>2012</v>
      </c>
      <c r="AP7" s="18">
        <v>2013</v>
      </c>
      <c r="AQ7" s="18">
        <v>2014</v>
      </c>
      <c r="AR7" s="18">
        <v>2015</v>
      </c>
      <c r="AS7" s="19" t="s">
        <v>30</v>
      </c>
      <c r="AT7" s="17">
        <v>2012</v>
      </c>
      <c r="AU7" s="17">
        <v>2013</v>
      </c>
      <c r="AV7" s="17">
        <v>2014</v>
      </c>
      <c r="AW7" s="17">
        <v>2015</v>
      </c>
      <c r="AX7" s="15" t="s">
        <v>30</v>
      </c>
      <c r="AY7" s="17">
        <v>2012</v>
      </c>
      <c r="AZ7" s="17">
        <v>2013</v>
      </c>
      <c r="BA7" s="17">
        <v>2014</v>
      </c>
      <c r="BB7" s="17">
        <v>2015</v>
      </c>
      <c r="BC7" s="15" t="s">
        <v>30</v>
      </c>
      <c r="BD7" s="17">
        <v>2012</v>
      </c>
      <c r="BE7" s="17">
        <v>2013</v>
      </c>
      <c r="BF7" s="17">
        <v>2014</v>
      </c>
      <c r="BG7" s="17">
        <v>2015</v>
      </c>
      <c r="BH7" s="15" t="s">
        <v>30</v>
      </c>
      <c r="BI7" s="17">
        <v>2012</v>
      </c>
      <c r="BJ7" s="17">
        <v>2013</v>
      </c>
      <c r="BK7" s="17">
        <v>2014</v>
      </c>
      <c r="BL7" s="17">
        <v>2015</v>
      </c>
      <c r="BM7" s="15" t="s">
        <v>30</v>
      </c>
      <c r="BN7" s="17">
        <v>2012</v>
      </c>
      <c r="BO7" s="17">
        <v>2013</v>
      </c>
      <c r="BP7" s="17">
        <v>2014</v>
      </c>
      <c r="BQ7" s="17">
        <v>2015</v>
      </c>
      <c r="BR7" s="15" t="s">
        <v>30</v>
      </c>
      <c r="BS7" s="17">
        <v>2012</v>
      </c>
      <c r="BT7" s="17">
        <v>2013</v>
      </c>
      <c r="BU7" s="17">
        <v>2014</v>
      </c>
      <c r="BV7" s="17">
        <v>2015</v>
      </c>
      <c r="BW7" s="15" t="s">
        <v>30</v>
      </c>
      <c r="BX7" s="17">
        <v>2012</v>
      </c>
      <c r="BY7" s="17">
        <v>2013</v>
      </c>
      <c r="BZ7" s="17">
        <v>2014</v>
      </c>
      <c r="CA7" s="17">
        <v>2015</v>
      </c>
      <c r="CB7" s="15" t="s">
        <v>30</v>
      </c>
      <c r="CC7" s="17">
        <v>2012</v>
      </c>
      <c r="CD7" s="17">
        <v>2013</v>
      </c>
      <c r="CE7" s="17">
        <v>2014</v>
      </c>
      <c r="CF7" s="17">
        <v>2015</v>
      </c>
      <c r="CG7" s="15" t="s">
        <v>30</v>
      </c>
    </row>
    <row r="8" spans="1:85" s="34" customFormat="1" ht="15.6" customHeight="1" x14ac:dyDescent="0.3">
      <c r="A8" s="21" t="s">
        <v>31</v>
      </c>
      <c r="B8" s="22" t="s">
        <v>32</v>
      </c>
      <c r="C8" s="23"/>
      <c r="D8" s="24"/>
      <c r="E8" s="25">
        <f t="shared" ref="E8:X8" si="0">SUM(E25:E255)</f>
        <v>153317</v>
      </c>
      <c r="F8" s="25">
        <f t="shared" si="0"/>
        <v>747951</v>
      </c>
      <c r="G8" s="25">
        <f t="shared" si="0"/>
        <v>138059.72999999995</v>
      </c>
      <c r="H8" s="26">
        <f t="shared" si="0"/>
        <v>1084970728.3300004</v>
      </c>
      <c r="I8" s="26">
        <f t="shared" si="0"/>
        <v>716178828.9600004</v>
      </c>
      <c r="J8" s="25">
        <f t="shared" si="0"/>
        <v>158658</v>
      </c>
      <c r="K8" s="25">
        <f t="shared" si="0"/>
        <v>818969</v>
      </c>
      <c r="L8" s="25">
        <f t="shared" si="0"/>
        <v>147153.79999999993</v>
      </c>
      <c r="M8" s="26">
        <f t="shared" si="0"/>
        <v>1237108662.1599991</v>
      </c>
      <c r="N8" s="26">
        <f t="shared" si="0"/>
        <v>767769396.30999982</v>
      </c>
      <c r="O8" s="25">
        <f t="shared" si="0"/>
        <v>151187</v>
      </c>
      <c r="P8" s="25">
        <f t="shared" si="0"/>
        <v>781848</v>
      </c>
      <c r="Q8" s="25">
        <f t="shared" si="0"/>
        <v>140490.82000000007</v>
      </c>
      <c r="R8" s="26">
        <f t="shared" si="0"/>
        <v>1242531404.5800011</v>
      </c>
      <c r="S8" s="26">
        <f t="shared" si="0"/>
        <v>729264668.38999951</v>
      </c>
      <c r="T8" s="25">
        <f t="shared" si="0"/>
        <v>131451</v>
      </c>
      <c r="U8" s="25">
        <f t="shared" si="0"/>
        <v>679006</v>
      </c>
      <c r="V8" s="25">
        <f t="shared" si="0"/>
        <v>122377.68</v>
      </c>
      <c r="W8" s="26">
        <f t="shared" si="0"/>
        <v>1132069134.3600001</v>
      </c>
      <c r="X8" s="26">
        <f t="shared" si="0"/>
        <v>667454025.9999994</v>
      </c>
      <c r="Y8" s="27">
        <f t="shared" ref="Y8:AN8" si="1">SUM(Y11:Y23)</f>
        <v>1</v>
      </c>
      <c r="Z8" s="27">
        <f t="shared" si="1"/>
        <v>1.0000000000000002</v>
      </c>
      <c r="AA8" s="27">
        <f t="shared" si="1"/>
        <v>0.99999999999999989</v>
      </c>
      <c r="AB8" s="27">
        <f t="shared" si="1"/>
        <v>1</v>
      </c>
      <c r="AC8" s="27">
        <f t="shared" si="1"/>
        <v>0.99999999999999989</v>
      </c>
      <c r="AD8" s="27">
        <f t="shared" si="1"/>
        <v>1</v>
      </c>
      <c r="AE8" s="27">
        <f t="shared" si="1"/>
        <v>0.99999999999999989</v>
      </c>
      <c r="AF8" s="27">
        <f t="shared" si="1"/>
        <v>1</v>
      </c>
      <c r="AG8" s="27">
        <f t="shared" si="1"/>
        <v>0.99999999999999967</v>
      </c>
      <c r="AH8" s="27">
        <f t="shared" si="1"/>
        <v>1.0000000000000007</v>
      </c>
      <c r="AI8" s="27">
        <f t="shared" si="1"/>
        <v>0.99999999999999933</v>
      </c>
      <c r="AJ8" s="28">
        <f t="shared" si="1"/>
        <v>1</v>
      </c>
      <c r="AK8" s="28">
        <f t="shared" si="1"/>
        <v>0.99999999999999933</v>
      </c>
      <c r="AL8" s="28">
        <f t="shared" si="1"/>
        <v>1.0000000000000004</v>
      </c>
      <c r="AM8" s="28">
        <f t="shared" si="1"/>
        <v>1.0000000000000004</v>
      </c>
      <c r="AN8" s="28">
        <f t="shared" si="1"/>
        <v>1.0000000000000009</v>
      </c>
      <c r="AO8" s="29">
        <f>+F8/E8</f>
        <v>4.8784609664942566</v>
      </c>
      <c r="AP8" s="29">
        <f>+K8/J8</f>
        <v>5.1618512775907925</v>
      </c>
      <c r="AQ8" s="29">
        <f>+P8/O8</f>
        <v>5.1713970116478265</v>
      </c>
      <c r="AR8" s="29">
        <f>+U8/T8</f>
        <v>5.1654685015709276</v>
      </c>
      <c r="AS8" s="30">
        <f>+(AR8/AO8)-1</f>
        <v>5.8831573532691195E-2</v>
      </c>
      <c r="AT8" s="31">
        <f>+I8/E8</f>
        <v>4671.2290806629426</v>
      </c>
      <c r="AU8" s="31">
        <f>+N8/J8</f>
        <v>4839.1470730123901</v>
      </c>
      <c r="AV8" s="31">
        <f>+S8/O8</f>
        <v>4823.5937507193048</v>
      </c>
      <c r="AW8" s="31">
        <f>+X8/T8</f>
        <v>5077.5880442141897</v>
      </c>
      <c r="AX8" s="28">
        <f>+(AW8/AT8)-1</f>
        <v>8.6991872274775339E-2</v>
      </c>
      <c r="AY8" s="31">
        <f>+I8/F8</f>
        <v>957.52105279623981</v>
      </c>
      <c r="AZ8" s="31">
        <f>+N8/K8</f>
        <v>937.48285504091098</v>
      </c>
      <c r="BA8" s="31">
        <f>+S8/P8</f>
        <v>932.74481534773963</v>
      </c>
      <c r="BB8" s="31">
        <f>+X8/U8</f>
        <v>982.98693384152625</v>
      </c>
      <c r="BC8" s="28">
        <f>+(BB8/AY8)-1</f>
        <v>2.6595635647820748E-2</v>
      </c>
      <c r="BD8" s="31">
        <f>+H8/E8</f>
        <v>7076.6498713776055</v>
      </c>
      <c r="BE8" s="31">
        <f>+M8/J8</f>
        <v>7797.3292374793527</v>
      </c>
      <c r="BF8" s="31">
        <f>+R8/O8</f>
        <v>8218.5069124990987</v>
      </c>
      <c r="BG8" s="31">
        <f>+W8/T8</f>
        <v>8612.0998270077835</v>
      </c>
      <c r="BH8" s="28">
        <f>+(BG8/BD8)-1</f>
        <v>0.21697413091475637</v>
      </c>
      <c r="BI8" s="31">
        <f>+H8/F8</f>
        <v>1450.5906514330491</v>
      </c>
      <c r="BJ8" s="31">
        <f>+M8/K8</f>
        <v>1510.5683635888527</v>
      </c>
      <c r="BK8" s="31">
        <f>+R8/P8</f>
        <v>1589.2237424409875</v>
      </c>
      <c r="BL8" s="31">
        <f>+W8/U8</f>
        <v>1667.2446699440065</v>
      </c>
      <c r="BM8" s="28">
        <f>+(BL8/BI8)-1</f>
        <v>0.14935572506063188</v>
      </c>
      <c r="BN8" s="32">
        <f>+I8/H8</f>
        <v>0.66009046166835417</v>
      </c>
      <c r="BO8" s="32">
        <f>+N8/M8</f>
        <v>0.62061597319144934</v>
      </c>
      <c r="BP8" s="32">
        <f>+S8/R8</f>
        <v>0.58691850016982439</v>
      </c>
      <c r="BQ8" s="32">
        <f t="shared" ref="BQ8:BQ10" si="2">+X8/W8</f>
        <v>0.58958769013460954</v>
      </c>
      <c r="BR8" s="28">
        <f>+(BQ8/BN8)-1</f>
        <v>-0.10680774170793417</v>
      </c>
      <c r="BS8" s="33">
        <f>+G8/E8</f>
        <v>0.90048546475602809</v>
      </c>
      <c r="BT8" s="33">
        <f>+L8/J8</f>
        <v>0.92749057721640216</v>
      </c>
      <c r="BU8" s="33">
        <f>+L8/J8</f>
        <v>0.92749057721640216</v>
      </c>
      <c r="BV8" s="33">
        <f>+V8/T8</f>
        <v>0.93097564872081606</v>
      </c>
      <c r="BW8" s="33">
        <f>+BV8-BS8</f>
        <v>3.0490183964787976E-2</v>
      </c>
      <c r="BX8" s="31">
        <f>+AT8/BS8</f>
        <v>5187.4563926787387</v>
      </c>
      <c r="BY8" s="31">
        <f>+AU8/BT8</f>
        <v>5217.4622490890497</v>
      </c>
      <c r="BZ8" s="31">
        <f>+AV8/BU8</f>
        <v>5200.6929980851583</v>
      </c>
      <c r="CA8" s="31">
        <f>+AW8/BV8</f>
        <v>5454.0503300928694</v>
      </c>
      <c r="CB8" s="28">
        <f>+(CA8/BX8)-1</f>
        <v>5.1392034406377851E-2</v>
      </c>
      <c r="CC8" s="31">
        <f>+BD8/BS8</f>
        <v>7858.7052743765371</v>
      </c>
      <c r="CD8" s="31">
        <f>+BE8/BT8</f>
        <v>8406.9093843312221</v>
      </c>
      <c r="CE8" s="31">
        <f>+BF8/BU8</f>
        <v>8861.0139168902369</v>
      </c>
      <c r="CF8" s="31">
        <f>+BG8/BV8</f>
        <v>9250.6177136222905</v>
      </c>
      <c r="CG8" s="28">
        <f>+(CF8/CC8)-1</f>
        <v>0.1771172719486136</v>
      </c>
    </row>
    <row r="9" spans="1:85" s="34" customFormat="1" ht="15.6" customHeight="1" x14ac:dyDescent="0.3">
      <c r="A9" s="35" t="s">
        <v>31</v>
      </c>
      <c r="B9" s="22" t="s">
        <v>33</v>
      </c>
      <c r="C9" s="23"/>
      <c r="D9" s="24"/>
      <c r="E9" s="25">
        <f>SUM(E11:E18)</f>
        <v>137965</v>
      </c>
      <c r="F9" s="25">
        <f t="shared" ref="F9:I9" si="3">SUM(F11:F18)</f>
        <v>611200</v>
      </c>
      <c r="G9" s="25">
        <f t="shared" si="3"/>
        <v>127146.73</v>
      </c>
      <c r="H9" s="26">
        <f t="shared" si="3"/>
        <v>1003825944.6899999</v>
      </c>
      <c r="I9" s="26">
        <f t="shared" si="3"/>
        <v>645655824.37</v>
      </c>
      <c r="J9" s="25">
        <f>SUM(J11:J18)</f>
        <v>139538</v>
      </c>
      <c r="K9" s="25">
        <f t="shared" ref="K9:N9" si="4">SUM(K11:K18)</f>
        <v>652911</v>
      </c>
      <c r="L9" s="25">
        <f t="shared" si="4"/>
        <v>133534.30999999997</v>
      </c>
      <c r="M9" s="26">
        <f t="shared" si="4"/>
        <v>1142287846.9000001</v>
      </c>
      <c r="N9" s="26">
        <f t="shared" si="4"/>
        <v>684757803.86999989</v>
      </c>
      <c r="O9" s="25">
        <f>SUM(O11:O18)</f>
        <v>132134</v>
      </c>
      <c r="P9" s="25">
        <f t="shared" ref="P9:S9" si="5">SUM(P11:P18)</f>
        <v>621115</v>
      </c>
      <c r="Q9" s="25">
        <f t="shared" si="5"/>
        <v>126931.81000000001</v>
      </c>
      <c r="R9" s="26">
        <f t="shared" si="5"/>
        <v>1148105494.0600002</v>
      </c>
      <c r="S9" s="26">
        <f t="shared" si="5"/>
        <v>673276515.82999992</v>
      </c>
      <c r="T9" s="25">
        <f>SUM(T11:T18)</f>
        <v>112394</v>
      </c>
      <c r="U9" s="25">
        <f t="shared" ref="U9:X9" si="6">SUM(U11:U18)</f>
        <v>536476</v>
      </c>
      <c r="V9" s="25">
        <f t="shared" si="6"/>
        <v>108733.3</v>
      </c>
      <c r="W9" s="26">
        <f t="shared" si="6"/>
        <v>1037303600.1400003</v>
      </c>
      <c r="X9" s="26">
        <f t="shared" si="6"/>
        <v>598317810.23000002</v>
      </c>
      <c r="Y9" s="27">
        <f>SUM(Y11:Y18)</f>
        <v>0.89986759459159771</v>
      </c>
      <c r="Z9" s="27">
        <f t="shared" ref="Z9:AN9" si="7">SUM(Z11:Z18)</f>
        <v>0.87948921579750161</v>
      </c>
      <c r="AA9" s="27">
        <f t="shared" si="7"/>
        <v>0.87397725994959874</v>
      </c>
      <c r="AB9" s="27">
        <f t="shared" si="7"/>
        <v>0.85502582711428587</v>
      </c>
      <c r="AC9" s="27">
        <f t="shared" si="7"/>
        <v>0.81716583038193669</v>
      </c>
      <c r="AD9" s="27">
        <f t="shared" si="7"/>
        <v>0.79723530438881085</v>
      </c>
      <c r="AE9" s="27">
        <f t="shared" si="7"/>
        <v>0.794419119828918</v>
      </c>
      <c r="AF9" s="27">
        <f t="shared" si="7"/>
        <v>0.79009022011587515</v>
      </c>
      <c r="AG9" s="27">
        <f t="shared" si="7"/>
        <v>0.9252101632595201</v>
      </c>
      <c r="AH9" s="27">
        <f t="shared" si="7"/>
        <v>0.92335288066414367</v>
      </c>
      <c r="AI9" s="27">
        <f t="shared" si="7"/>
        <v>0.92400521212426123</v>
      </c>
      <c r="AJ9" s="27">
        <f t="shared" si="7"/>
        <v>0.91628997616512664</v>
      </c>
      <c r="AK9" s="27">
        <f t="shared" si="7"/>
        <v>0.90152877781599539</v>
      </c>
      <c r="AL9" s="27">
        <f t="shared" si="7"/>
        <v>0.8918795241918156</v>
      </c>
      <c r="AM9" s="27">
        <f t="shared" si="7"/>
        <v>0.92322656644863266</v>
      </c>
      <c r="AN9" s="27">
        <f t="shared" si="7"/>
        <v>0.89641801071404514</v>
      </c>
      <c r="AO9" s="29">
        <f t="shared" ref="AO9:AO23" si="8">+F9/E9</f>
        <v>4.4301090856376621</v>
      </c>
      <c r="AP9" s="29">
        <f t="shared" ref="AP9:AP23" si="9">+K9/J9</f>
        <v>4.6790910003009936</v>
      </c>
      <c r="AQ9" s="29">
        <f t="shared" ref="AQ9:AQ23" si="10">+P9/O9</f>
        <v>4.7006447999757821</v>
      </c>
      <c r="AR9" s="29">
        <f t="shared" ref="AR9:AR23" si="11">+U9/T9</f>
        <v>4.7731729451750091</v>
      </c>
      <c r="AS9" s="30">
        <f t="shared" ref="AS9:AS23" si="12">+(AR9/AO9)-1</f>
        <v>7.7439144929761339E-2</v>
      </c>
      <c r="AT9" s="31">
        <f t="shared" ref="AT9:AT22" si="13">+I9/E9</f>
        <v>4679.8523130504118</v>
      </c>
      <c r="AU9" s="31">
        <f t="shared" ref="AU9:AU22" si="14">+N9/J9</f>
        <v>4907.321330891943</v>
      </c>
      <c r="AV9" s="31">
        <f t="shared" ref="AV9:AV22" si="15">+S9/O9</f>
        <v>5095.4070551864015</v>
      </c>
      <c r="AW9" s="31">
        <f t="shared" ref="AW9:AW22" si="16">+X9/T9</f>
        <v>5323.3963577237218</v>
      </c>
      <c r="AX9" s="28">
        <f t="shared" ref="AX9:AX22" si="17">+(AW9/AT9)-1</f>
        <v>0.13751375078198502</v>
      </c>
      <c r="AY9" s="31">
        <f t="shared" ref="AY9:AY22" si="18">+I9/F9</f>
        <v>1056.3740581969896</v>
      </c>
      <c r="AZ9" s="31">
        <f t="shared" ref="AZ9:AZ22" si="19">+N9/K9</f>
        <v>1048.7766385770801</v>
      </c>
      <c r="BA9" s="31">
        <f t="shared" ref="BA9:BA22" si="20">+S9/P9</f>
        <v>1083.9804477914718</v>
      </c>
      <c r="BB9" s="31">
        <f t="shared" ref="BB9:BB22" si="21">+X9/U9</f>
        <v>1115.2741413036185</v>
      </c>
      <c r="BC9" s="28">
        <f t="shared" ref="BC9:BC22" si="22">+(BB9/AY9)-1</f>
        <v>5.5756843562742464E-2</v>
      </c>
      <c r="BD9" s="31">
        <f t="shared" ref="BD9:BD22" si="23">+H9/E9</f>
        <v>7275.9463972021886</v>
      </c>
      <c r="BE9" s="31">
        <f t="shared" ref="BE9:BE22" si="24">+M9/J9</f>
        <v>8186.2134106838284</v>
      </c>
      <c r="BF9" s="31">
        <f t="shared" ref="BF9:BF22" si="25">+R9/O9</f>
        <v>8688.9482953668266</v>
      </c>
      <c r="BG9" s="31">
        <f t="shared" ref="BG9:BG22" si="26">+W9/T9</f>
        <v>9229.1723769952168</v>
      </c>
      <c r="BH9" s="28">
        <f t="shared" ref="BH9:BH22" si="27">+(BG9/BD9)-1</f>
        <v>0.26844974841267377</v>
      </c>
      <c r="BI9" s="31">
        <f t="shared" ref="BI9:BI23" si="28">+H9/F9</f>
        <v>1642.3853807100784</v>
      </c>
      <c r="BJ9" s="31">
        <f t="shared" ref="BJ9:BJ23" si="29">+M9/K9</f>
        <v>1749.5307123022894</v>
      </c>
      <c r="BK9" s="31">
        <f t="shared" ref="BK9:BK23" si="30">+R9/P9</f>
        <v>1848.458810461831</v>
      </c>
      <c r="BL9" s="31">
        <f t="shared" ref="BL9:BL23" si="31">+W9/U9</f>
        <v>1933.5508021607684</v>
      </c>
      <c r="BM9" s="28">
        <f t="shared" ref="BM9:BM23" si="32">+(BL9/BI9)-1</f>
        <v>0.1772820343327739</v>
      </c>
      <c r="BN9" s="32">
        <f t="shared" ref="BN9:BN10" si="33">+I9/H9</f>
        <v>0.64319499589083695</v>
      </c>
      <c r="BO9" s="32">
        <f t="shared" ref="BO9:BO10" si="34">+N9/M9</f>
        <v>0.59946169061356214</v>
      </c>
      <c r="BP9" s="32">
        <f t="shared" ref="BP9:BP10" si="35">+S9/R9</f>
        <v>0.58642391253535309</v>
      </c>
      <c r="BQ9" s="32">
        <f t="shared" si="2"/>
        <v>0.5768010543386215</v>
      </c>
      <c r="BR9" s="28">
        <f t="shared" ref="BR9:BR22" si="36">+(BQ9/BN9)-1</f>
        <v>-0.10322521471153334</v>
      </c>
      <c r="BS9" s="33">
        <f t="shared" ref="BS9:BS22" si="37">+G9/E9</f>
        <v>0.92158685173775956</v>
      </c>
      <c r="BT9" s="33">
        <f t="shared" ref="BT9:BT22" si="38">+L9/J9</f>
        <v>0.95697451590247795</v>
      </c>
      <c r="BU9" s="33">
        <f t="shared" ref="BU9:BU22" si="39">+L9/J9</f>
        <v>0.95697451590247795</v>
      </c>
      <c r="BV9" s="33">
        <f t="shared" ref="BV9:BV22" si="40">+V9/T9</f>
        <v>0.96742975603679915</v>
      </c>
      <c r="BW9" s="33">
        <f t="shared" ref="BW9:BW22" si="41">+BV9-BS9</f>
        <v>4.5842904299039589E-2</v>
      </c>
      <c r="BX9" s="31">
        <f t="shared" ref="BX9:CA22" si="42">+AT9/BS9</f>
        <v>5078.0371966310113</v>
      </c>
      <c r="BY9" s="31">
        <f t="shared" si="42"/>
        <v>5127.9540357081269</v>
      </c>
      <c r="BZ9" s="31">
        <f t="shared" si="42"/>
        <v>5324.4960764510652</v>
      </c>
      <c r="CA9" s="31">
        <f t="shared" si="42"/>
        <v>5502.6179673568258</v>
      </c>
      <c r="CB9" s="28">
        <f t="shared" ref="CB9:CB22" si="43">+(CA9/BX9)-1</f>
        <v>8.3611197453909991E-2</v>
      </c>
      <c r="CC9" s="31">
        <f t="shared" ref="CC9:CF22" si="44">+BD9/BS9</f>
        <v>7895.0197515107147</v>
      </c>
      <c r="CD9" s="31">
        <f t="shared" si="44"/>
        <v>8554.2647945685294</v>
      </c>
      <c r="CE9" s="31">
        <f t="shared" si="44"/>
        <v>9079.6025923142643</v>
      </c>
      <c r="CF9" s="31">
        <f t="shared" si="44"/>
        <v>9539.8888853736662</v>
      </c>
      <c r="CG9" s="28">
        <f t="shared" ref="CG9:CG22" si="45">+(CF9/CC9)-1</f>
        <v>0.20834262429149786</v>
      </c>
    </row>
    <row r="10" spans="1:85" s="34" customFormat="1" ht="15.6" customHeight="1" x14ac:dyDescent="0.3">
      <c r="A10" s="35" t="s">
        <v>31</v>
      </c>
      <c r="B10" s="22" t="s">
        <v>34</v>
      </c>
      <c r="C10" s="23"/>
      <c r="D10" s="24"/>
      <c r="E10" s="25">
        <f>SUM(E19:E23)</f>
        <v>15352</v>
      </c>
      <c r="F10" s="25">
        <f t="shared" ref="F10:I10" si="46">SUM(F19:F23)</f>
        <v>136751</v>
      </c>
      <c r="G10" s="25">
        <f t="shared" si="46"/>
        <v>10913.000000000004</v>
      </c>
      <c r="H10" s="26">
        <f t="shared" si="46"/>
        <v>81144783.640000001</v>
      </c>
      <c r="I10" s="26">
        <f t="shared" si="46"/>
        <v>70523004.589999989</v>
      </c>
      <c r="J10" s="25">
        <f>SUM(J19:J23)</f>
        <v>19120</v>
      </c>
      <c r="K10" s="25">
        <f t="shared" ref="K10:N10" si="47">SUM(K19:K23)</f>
        <v>166058</v>
      </c>
      <c r="L10" s="25">
        <f t="shared" si="47"/>
        <v>13619.490000000002</v>
      </c>
      <c r="M10" s="26">
        <f t="shared" si="47"/>
        <v>94820815.260000005</v>
      </c>
      <c r="N10" s="26">
        <f t="shared" si="47"/>
        <v>83011592.440000013</v>
      </c>
      <c r="O10" s="25">
        <f>SUM(O19:O23)</f>
        <v>19053</v>
      </c>
      <c r="P10" s="25">
        <f t="shared" ref="P10:S10" si="48">SUM(P19:P23)</f>
        <v>160733</v>
      </c>
      <c r="Q10" s="25">
        <f t="shared" si="48"/>
        <v>13559.01</v>
      </c>
      <c r="R10" s="26">
        <f t="shared" si="48"/>
        <v>94425910.519999981</v>
      </c>
      <c r="S10" s="26">
        <f t="shared" si="48"/>
        <v>55988152.559999995</v>
      </c>
      <c r="T10" s="25">
        <f>SUM(T19:T23)</f>
        <v>19057</v>
      </c>
      <c r="U10" s="25">
        <f t="shared" ref="U10:X10" si="49">SUM(U19:U23)</f>
        <v>142530</v>
      </c>
      <c r="V10" s="25">
        <f t="shared" si="49"/>
        <v>13644.38</v>
      </c>
      <c r="W10" s="26">
        <f t="shared" si="49"/>
        <v>94765534.219999999</v>
      </c>
      <c r="X10" s="26">
        <f t="shared" si="49"/>
        <v>69136215.769999996</v>
      </c>
      <c r="Y10" s="36">
        <f>SUM(Y19:Y23)</f>
        <v>0.10013240540840221</v>
      </c>
      <c r="Z10" s="36">
        <f t="shared" ref="Z10:AN10" si="50">SUM(Z19:Z23)</f>
        <v>0.12051078420249846</v>
      </c>
      <c r="AA10" s="36">
        <f t="shared" si="50"/>
        <v>0.12602274005040118</v>
      </c>
      <c r="AB10" s="36">
        <f t="shared" si="50"/>
        <v>0.14497417288571407</v>
      </c>
      <c r="AC10" s="36">
        <f t="shared" si="50"/>
        <v>0.1828341696180632</v>
      </c>
      <c r="AD10" s="36">
        <f t="shared" si="50"/>
        <v>0.20276469561118921</v>
      </c>
      <c r="AE10" s="36">
        <f t="shared" si="50"/>
        <v>0.20558088017108184</v>
      </c>
      <c r="AF10" s="36">
        <f t="shared" si="50"/>
        <v>0.20990977988412471</v>
      </c>
      <c r="AG10" s="36">
        <f t="shared" si="50"/>
        <v>7.478983674047962E-2</v>
      </c>
      <c r="AH10" s="36">
        <f t="shared" si="50"/>
        <v>7.6647119335857133E-2</v>
      </c>
      <c r="AI10" s="36">
        <f t="shared" si="50"/>
        <v>7.5994787875738004E-2</v>
      </c>
      <c r="AJ10" s="36">
        <f t="shared" si="50"/>
        <v>8.3710023834873304E-2</v>
      </c>
      <c r="AK10" s="36">
        <f t="shared" si="50"/>
        <v>9.8471222184003976E-2</v>
      </c>
      <c r="AL10" s="36">
        <f t="shared" si="50"/>
        <v>0.10812047580818483</v>
      </c>
      <c r="AM10" s="36">
        <f t="shared" si="50"/>
        <v>7.6773433551367912E-2</v>
      </c>
      <c r="AN10" s="36">
        <f t="shared" si="50"/>
        <v>0.10358198928595577</v>
      </c>
      <c r="AO10" s="37">
        <f t="shared" si="8"/>
        <v>8.9076993225638361</v>
      </c>
      <c r="AP10" s="37">
        <f t="shared" si="9"/>
        <v>8.6850418410041836</v>
      </c>
      <c r="AQ10" s="37">
        <f t="shared" si="10"/>
        <v>8.4360993019472001</v>
      </c>
      <c r="AR10" s="37">
        <f t="shared" si="11"/>
        <v>7.4791415228000213</v>
      </c>
      <c r="AS10" s="38">
        <f t="shared" si="12"/>
        <v>-0.1603733745418614</v>
      </c>
      <c r="AT10" s="31">
        <f t="shared" si="13"/>
        <v>4593.734014460656</v>
      </c>
      <c r="AU10" s="31">
        <f t="shared" si="14"/>
        <v>4341.6104832635992</v>
      </c>
      <c r="AV10" s="31">
        <f t="shared" si="15"/>
        <v>2938.5478696268301</v>
      </c>
      <c r="AW10" s="31">
        <f t="shared" si="16"/>
        <v>3627.8646046072308</v>
      </c>
      <c r="AX10" s="28">
        <f t="shared" si="17"/>
        <v>-0.21025801816408096</v>
      </c>
      <c r="AY10" s="31">
        <f t="shared" si="18"/>
        <v>515.70375785186206</v>
      </c>
      <c r="AZ10" s="31">
        <f t="shared" si="19"/>
        <v>499.89517180744087</v>
      </c>
      <c r="BA10" s="31">
        <f t="shared" si="20"/>
        <v>348.33016592734532</v>
      </c>
      <c r="BB10" s="31">
        <f t="shared" si="21"/>
        <v>485.06430765452882</v>
      </c>
      <c r="BC10" s="28">
        <f t="shared" si="22"/>
        <v>-5.9412889145815662E-2</v>
      </c>
      <c r="BD10" s="31">
        <f t="shared" si="23"/>
        <v>5285.6164434601351</v>
      </c>
      <c r="BE10" s="31">
        <f t="shared" si="24"/>
        <v>4959.2476600418413</v>
      </c>
      <c r="BF10" s="31">
        <f t="shared" si="25"/>
        <v>4955.9602435312017</v>
      </c>
      <c r="BG10" s="31">
        <f t="shared" si="26"/>
        <v>4972.7414713753478</v>
      </c>
      <c r="BH10" s="28">
        <f t="shared" si="27"/>
        <v>-5.9193658002162808E-2</v>
      </c>
      <c r="BI10" s="31">
        <f t="shared" si="28"/>
        <v>593.37616280685336</v>
      </c>
      <c r="BJ10" s="31">
        <f t="shared" si="29"/>
        <v>571.01022088667821</v>
      </c>
      <c r="BK10" s="31">
        <f t="shared" si="30"/>
        <v>587.47059110450243</v>
      </c>
      <c r="BL10" s="31">
        <f t="shared" si="31"/>
        <v>664.88131775766499</v>
      </c>
      <c r="BM10" s="28">
        <f t="shared" si="32"/>
        <v>0.12050560745913708</v>
      </c>
      <c r="BN10" s="32">
        <f t="shared" si="33"/>
        <v>0.86910090120982164</v>
      </c>
      <c r="BO10" s="32">
        <f t="shared" si="34"/>
        <v>0.87545748486111474</v>
      </c>
      <c r="BP10" s="32">
        <f t="shared" si="35"/>
        <v>0.59293209090254273</v>
      </c>
      <c r="BQ10" s="32">
        <f t="shared" si="2"/>
        <v>0.72955021399973274</v>
      </c>
      <c r="BR10" s="28">
        <f t="shared" si="36"/>
        <v>-0.16056902830940456</v>
      </c>
      <c r="BS10" s="33">
        <f t="shared" si="37"/>
        <v>0.71085200625325717</v>
      </c>
      <c r="BT10" s="33">
        <f t="shared" si="38"/>
        <v>0.7123164225941423</v>
      </c>
      <c r="BU10" s="33">
        <f t="shared" si="39"/>
        <v>0.7123164225941423</v>
      </c>
      <c r="BV10" s="33">
        <f t="shared" si="40"/>
        <v>0.71597733116440154</v>
      </c>
      <c r="BW10" s="33">
        <f t="shared" si="41"/>
        <v>5.1253249111443688E-3</v>
      </c>
      <c r="BX10" s="31">
        <f t="shared" si="42"/>
        <v>6462.2930990561681</v>
      </c>
      <c r="BY10" s="31">
        <f t="shared" si="42"/>
        <v>6095.0588046982675</v>
      </c>
      <c r="BZ10" s="31">
        <f t="shared" si="42"/>
        <v>4125.3406160777668</v>
      </c>
      <c r="CA10" s="31">
        <f t="shared" si="42"/>
        <v>5067.0104299352552</v>
      </c>
      <c r="CB10" s="28">
        <f t="shared" si="43"/>
        <v>-0.21591138744924721</v>
      </c>
      <c r="CC10" s="31">
        <f t="shared" si="44"/>
        <v>7435.6074076789118</v>
      </c>
      <c r="CD10" s="31">
        <f t="shared" si="44"/>
        <v>6962.1414061760024</v>
      </c>
      <c r="CE10" s="31">
        <f t="shared" si="44"/>
        <v>6957.5262991724776</v>
      </c>
      <c r="CF10" s="31">
        <f t="shared" si="44"/>
        <v>6945.3895464652851</v>
      </c>
      <c r="CG10" s="28">
        <f t="shared" si="45"/>
        <v>-6.592842175978364E-2</v>
      </c>
    </row>
    <row r="11" spans="1:85" s="34" customFormat="1" ht="15" customHeight="1" x14ac:dyDescent="0.3">
      <c r="A11" s="35"/>
      <c r="B11" s="39" t="s">
        <v>35</v>
      </c>
      <c r="C11" s="40"/>
      <c r="D11" s="41" t="s">
        <v>36</v>
      </c>
      <c r="E11" s="42">
        <f t="shared" ref="E11:T23" si="51">SUMIF($D$25:$D$255,$D11,E$25:E$255)</f>
        <v>76648</v>
      </c>
      <c r="F11" s="42">
        <f t="shared" si="51"/>
        <v>367360</v>
      </c>
      <c r="G11" s="42">
        <f t="shared" si="51"/>
        <v>76089.62999999999</v>
      </c>
      <c r="H11" s="43">
        <f t="shared" si="51"/>
        <v>647033097.19999993</v>
      </c>
      <c r="I11" s="43">
        <f t="shared" si="51"/>
        <v>434147025.20999998</v>
      </c>
      <c r="J11" s="42">
        <f t="shared" si="51"/>
        <v>80105</v>
      </c>
      <c r="K11" s="42">
        <f t="shared" si="51"/>
        <v>406351</v>
      </c>
      <c r="L11" s="42">
        <f t="shared" si="51"/>
        <v>82123</v>
      </c>
      <c r="M11" s="43">
        <f t="shared" si="51"/>
        <v>757905791.91000009</v>
      </c>
      <c r="N11" s="43">
        <f t="shared" si="51"/>
        <v>478159004.31</v>
      </c>
      <c r="O11" s="42">
        <f t="shared" si="51"/>
        <v>79225</v>
      </c>
      <c r="P11" s="42">
        <f t="shared" si="51"/>
        <v>401659</v>
      </c>
      <c r="Q11" s="42">
        <f t="shared" si="51"/>
        <v>81049.86</v>
      </c>
      <c r="R11" s="43">
        <f t="shared" si="51"/>
        <v>790847066.88000011</v>
      </c>
      <c r="S11" s="43">
        <f t="shared" si="51"/>
        <v>486224460.22999996</v>
      </c>
      <c r="T11" s="42">
        <f t="shared" si="51"/>
        <v>69525</v>
      </c>
      <c r="U11" s="42">
        <f t="shared" ref="O11:X23" si="52">SUMIF($D$25:$D$255,$D11,U$25:U$255)</f>
        <v>356373</v>
      </c>
      <c r="V11" s="42">
        <f t="shared" si="52"/>
        <v>71096.75</v>
      </c>
      <c r="W11" s="43">
        <f t="shared" si="52"/>
        <v>720802283.10000014</v>
      </c>
      <c r="X11" s="43">
        <f t="shared" si="52"/>
        <v>439668948.73000008</v>
      </c>
      <c r="Y11" s="44">
        <f>+E11/E$8</f>
        <v>0.49993151444392991</v>
      </c>
      <c r="Z11" s="44">
        <f>+J11/J$8</f>
        <v>0.50489102345926462</v>
      </c>
      <c r="AA11" s="44">
        <f>+O11/O$8</f>
        <v>0.52401992234782091</v>
      </c>
      <c r="AB11" s="44">
        <f>+T11/T$8</f>
        <v>0.52890430654768694</v>
      </c>
      <c r="AC11" s="44">
        <f>+F11/F$8</f>
        <v>0.49115516925573999</v>
      </c>
      <c r="AD11" s="44">
        <f>+K11/K$8</f>
        <v>0.49617384785016283</v>
      </c>
      <c r="AE11" s="44">
        <f>+P11/P$8</f>
        <v>0.513730290286603</v>
      </c>
      <c r="AF11" s="44">
        <f>+U11/U$8</f>
        <v>0.52484514128004756</v>
      </c>
      <c r="AG11" s="44">
        <f>+H11/H$8</f>
        <v>0.59635995728282998</v>
      </c>
      <c r="AH11" s="44">
        <f>+M11/M$8</f>
        <v>0.61264286241977484</v>
      </c>
      <c r="AI11" s="44">
        <f>+R11/R$8</f>
        <v>0.63648054605695958</v>
      </c>
      <c r="AJ11" s="45">
        <f>+W11/W$8</f>
        <v>0.63671224770870194</v>
      </c>
      <c r="AK11" s="45">
        <f>+I11/I$8</f>
        <v>0.60619918888198199</v>
      </c>
      <c r="AL11" s="45">
        <f>+N11/N$8</f>
        <v>0.62278987233418626</v>
      </c>
      <c r="AM11" s="45">
        <f>+S11/S$8</f>
        <v>0.66673250646221438</v>
      </c>
      <c r="AN11" s="45">
        <f>+X11/X$8</f>
        <v>0.65872544265693056</v>
      </c>
      <c r="AO11" s="46">
        <f t="shared" si="8"/>
        <v>4.7928191211773301</v>
      </c>
      <c r="AP11" s="46">
        <f t="shared" si="9"/>
        <v>5.0727295424755008</v>
      </c>
      <c r="AQ11" s="46">
        <f t="shared" si="10"/>
        <v>5.0698516882297255</v>
      </c>
      <c r="AR11" s="46">
        <f t="shared" si="11"/>
        <v>5.125825242718447</v>
      </c>
      <c r="AS11" s="47">
        <f t="shared" si="12"/>
        <v>6.9480218869456545E-2</v>
      </c>
      <c r="AT11" s="48">
        <f t="shared" si="13"/>
        <v>5664.1663867289426</v>
      </c>
      <c r="AU11" s="48">
        <f t="shared" si="14"/>
        <v>5969.1530405093317</v>
      </c>
      <c r="AV11" s="48">
        <f t="shared" si="15"/>
        <v>6137.2604636162823</v>
      </c>
      <c r="AW11" s="48">
        <f t="shared" si="16"/>
        <v>6323.8971410284084</v>
      </c>
      <c r="AX11" s="49">
        <f t="shared" si="17"/>
        <v>0.11647446583582099</v>
      </c>
      <c r="AY11" s="48">
        <f t="shared" si="18"/>
        <v>1181.8026600881967</v>
      </c>
      <c r="AZ11" s="48">
        <f t="shared" si="19"/>
        <v>1176.7142305789823</v>
      </c>
      <c r="BA11" s="48">
        <f t="shared" si="20"/>
        <v>1210.5404341244687</v>
      </c>
      <c r="BB11" s="48">
        <f t="shared" si="21"/>
        <v>1233.732490199875</v>
      </c>
      <c r="BC11" s="49">
        <f t="shared" si="22"/>
        <v>4.3941202592827855E-2</v>
      </c>
      <c r="BD11" s="48">
        <f t="shared" si="23"/>
        <v>8441.6174877361427</v>
      </c>
      <c r="BE11" s="48">
        <f t="shared" si="24"/>
        <v>9461.4043057237395</v>
      </c>
      <c r="BF11" s="48">
        <f t="shared" si="25"/>
        <v>9982.2917876932806</v>
      </c>
      <c r="BG11" s="48">
        <f t="shared" si="26"/>
        <v>10367.52654584682</v>
      </c>
      <c r="BH11" s="49">
        <f t="shared" si="27"/>
        <v>0.22814455415785062</v>
      </c>
      <c r="BI11" s="48">
        <f t="shared" si="28"/>
        <v>1761.3052515243901</v>
      </c>
      <c r="BJ11" s="48">
        <f t="shared" si="29"/>
        <v>1865.1505518874078</v>
      </c>
      <c r="BK11" s="48">
        <f t="shared" si="30"/>
        <v>1968.9514410980462</v>
      </c>
      <c r="BL11" s="48">
        <f t="shared" si="31"/>
        <v>2022.606322869578</v>
      </c>
      <c r="BM11" s="49">
        <f t="shared" si="32"/>
        <v>0.1483564936396089</v>
      </c>
      <c r="BN11" s="50">
        <f>+I11/H11</f>
        <v>0.67098117096134235</v>
      </c>
      <c r="BO11" s="50">
        <f>+N11/M11</f>
        <v>0.6308950392171967</v>
      </c>
      <c r="BP11" s="50">
        <f>+S11/R11</f>
        <v>0.61481477341532287</v>
      </c>
      <c r="BQ11" s="50">
        <f>+X11/W11</f>
        <v>0.6099716372138666</v>
      </c>
      <c r="BR11" s="49">
        <f t="shared" si="36"/>
        <v>-9.092585066144987E-2</v>
      </c>
      <c r="BS11" s="51">
        <f t="shared" si="37"/>
        <v>0.99271513933827349</v>
      </c>
      <c r="BT11" s="51">
        <f t="shared" si="38"/>
        <v>1.0251919355845454</v>
      </c>
      <c r="BU11" s="51">
        <f t="shared" si="39"/>
        <v>1.0251919355845454</v>
      </c>
      <c r="BV11" s="51">
        <f t="shared" si="40"/>
        <v>1.0226069759079468</v>
      </c>
      <c r="BW11" s="52">
        <f t="shared" si="41"/>
        <v>2.9891836569673313E-2</v>
      </c>
      <c r="BX11" s="48">
        <f t="shared" si="42"/>
        <v>5705.7318482163746</v>
      </c>
      <c r="BY11" s="48">
        <f t="shared" si="42"/>
        <v>5822.4736591454284</v>
      </c>
      <c r="BZ11" s="48">
        <f t="shared" si="42"/>
        <v>5986.450195901054</v>
      </c>
      <c r="CA11" s="48">
        <f t="shared" si="42"/>
        <v>6184.0934885209253</v>
      </c>
      <c r="CB11" s="49">
        <f t="shared" si="43"/>
        <v>8.3838787561334005E-2</v>
      </c>
      <c r="CC11" s="48">
        <f t="shared" si="44"/>
        <v>8503.5647722298036</v>
      </c>
      <c r="CD11" s="48">
        <f t="shared" si="44"/>
        <v>9228.9101945861712</v>
      </c>
      <c r="CE11" s="48">
        <f t="shared" si="44"/>
        <v>9736.9979622416395</v>
      </c>
      <c r="CF11" s="48">
        <f t="shared" si="44"/>
        <v>10138.329573433388</v>
      </c>
      <c r="CG11" s="49">
        <f t="shared" si="45"/>
        <v>0.1922446462149916</v>
      </c>
    </row>
    <row r="12" spans="1:85" s="34" customFormat="1" ht="15" customHeight="1" x14ac:dyDescent="0.3">
      <c r="A12" s="35"/>
      <c r="B12" s="39" t="s">
        <v>37</v>
      </c>
      <c r="C12" s="40"/>
      <c r="D12" s="41" t="s">
        <v>38</v>
      </c>
      <c r="E12" s="42">
        <f t="shared" si="51"/>
        <v>3131</v>
      </c>
      <c r="F12" s="42">
        <f t="shared" si="51"/>
        <v>15603</v>
      </c>
      <c r="G12" s="42">
        <f t="shared" si="51"/>
        <v>2938.23</v>
      </c>
      <c r="H12" s="43">
        <f t="shared" si="51"/>
        <v>24164762.260000002</v>
      </c>
      <c r="I12" s="43">
        <f t="shared" si="51"/>
        <v>17390229.710000001</v>
      </c>
      <c r="J12" s="42">
        <f t="shared" si="51"/>
        <v>2228</v>
      </c>
      <c r="K12" s="42">
        <f t="shared" si="51"/>
        <v>11112</v>
      </c>
      <c r="L12" s="42">
        <f t="shared" si="51"/>
        <v>2245.94</v>
      </c>
      <c r="M12" s="43">
        <f t="shared" si="51"/>
        <v>17942380.550000001</v>
      </c>
      <c r="N12" s="43">
        <f t="shared" si="51"/>
        <v>12680490.76</v>
      </c>
      <c r="O12" s="42">
        <f t="shared" si="52"/>
        <v>1447</v>
      </c>
      <c r="P12" s="42">
        <f t="shared" si="52"/>
        <v>6917</v>
      </c>
      <c r="Q12" s="42">
        <f t="shared" si="52"/>
        <v>1433.1</v>
      </c>
      <c r="R12" s="43">
        <f t="shared" si="52"/>
        <v>13201514.169999998</v>
      </c>
      <c r="S12" s="43">
        <f t="shared" si="52"/>
        <v>6779504.0999999996</v>
      </c>
      <c r="T12" s="42">
        <f t="shared" si="52"/>
        <v>1093</v>
      </c>
      <c r="U12" s="42">
        <f t="shared" si="52"/>
        <v>5027</v>
      </c>
      <c r="V12" s="42">
        <f t="shared" si="52"/>
        <v>1085.96</v>
      </c>
      <c r="W12" s="43">
        <f t="shared" si="52"/>
        <v>9946036.5999999996</v>
      </c>
      <c r="X12" s="43">
        <f t="shared" si="52"/>
        <v>4143018.76</v>
      </c>
      <c r="Y12" s="53">
        <f t="shared" ref="Y12:Y22" si="53">+E12/E$8</f>
        <v>2.0421740576713608E-2</v>
      </c>
      <c r="Z12" s="53">
        <f t="shared" ref="Z12:Z22" si="54">+J12/J$8</f>
        <v>1.4042783849538E-2</v>
      </c>
      <c r="AA12" s="53">
        <f t="shared" ref="AA12:AA22" si="55">+O12/O$8</f>
        <v>9.5709287174161797E-3</v>
      </c>
      <c r="AB12" s="53">
        <f t="shared" ref="AB12:AB22" si="56">+T12/T$8</f>
        <v>8.3148853945576671E-3</v>
      </c>
      <c r="AC12" s="53">
        <f t="shared" ref="AC12:AC22" si="57">+F12/F$8</f>
        <v>2.0860992230774474E-2</v>
      </c>
      <c r="AD12" s="53">
        <f t="shared" ref="AD12:AD22" si="58">+K12/K$8</f>
        <v>1.3568279141212915E-2</v>
      </c>
      <c r="AE12" s="53">
        <f t="shared" ref="AE12:AE22" si="59">+P12/P$8</f>
        <v>8.8469881613817518E-3</v>
      </c>
      <c r="AF12" s="53">
        <f t="shared" ref="AF12:AF22" si="60">+U12/U$8</f>
        <v>7.4034691887847823E-3</v>
      </c>
      <c r="AG12" s="53">
        <f t="shared" ref="AG12:AG22" si="61">+H12/H$8</f>
        <v>2.2272271158130401E-2</v>
      </c>
      <c r="AH12" s="53">
        <f t="shared" ref="AH12:AH22" si="62">+M12/M$8</f>
        <v>1.4503479846849101E-2</v>
      </c>
      <c r="AI12" s="53">
        <f t="shared" ref="AI12:AI22" si="63">+R12/R$8</f>
        <v>1.0624692560154934E-2</v>
      </c>
      <c r="AJ12" s="50">
        <f t="shared" ref="AJ12:AJ22" si="64">+W12/W$8</f>
        <v>8.7857148456068953E-3</v>
      </c>
      <c r="AK12" s="50">
        <f t="shared" ref="AK12:AK22" si="65">+I12/I$8</f>
        <v>2.4281965630362511E-2</v>
      </c>
      <c r="AL12" s="50">
        <f t="shared" ref="AL12:AL22" si="66">+N12/N$8</f>
        <v>1.6516014861941746E-2</v>
      </c>
      <c r="AM12" s="50">
        <f t="shared" ref="AM12:AM22" si="67">+S12/S$8</f>
        <v>9.2963561706165439E-3</v>
      </c>
      <c r="AN12" s="50">
        <f t="shared" ref="AN12:AN22" si="68">+X12/X$8</f>
        <v>6.2071971980284428E-3</v>
      </c>
      <c r="AO12" s="54">
        <f t="shared" si="8"/>
        <v>4.9833918875758547</v>
      </c>
      <c r="AP12" s="54">
        <f t="shared" si="9"/>
        <v>4.9874326750448832</v>
      </c>
      <c r="AQ12" s="54">
        <f t="shared" si="10"/>
        <v>4.7802349689011745</v>
      </c>
      <c r="AR12" s="54">
        <f t="shared" si="11"/>
        <v>4.5992680695333945</v>
      </c>
      <c r="AS12" s="55">
        <f t="shared" si="12"/>
        <v>-7.7080796916679017E-2</v>
      </c>
      <c r="AT12" s="56">
        <f t="shared" si="13"/>
        <v>5554.2094251038006</v>
      </c>
      <c r="AU12" s="56">
        <f t="shared" si="14"/>
        <v>5691.4231418312384</v>
      </c>
      <c r="AV12" s="56">
        <f t="shared" si="15"/>
        <v>4685.2136143745674</v>
      </c>
      <c r="AW12" s="56">
        <f t="shared" si="16"/>
        <v>3790.5020677035682</v>
      </c>
      <c r="AX12" s="50">
        <f t="shared" si="17"/>
        <v>-0.31754426641326572</v>
      </c>
      <c r="AY12" s="56">
        <f t="shared" si="18"/>
        <v>1114.543979362943</v>
      </c>
      <c r="AZ12" s="56">
        <f t="shared" si="19"/>
        <v>1141.1528761699064</v>
      </c>
      <c r="BA12" s="56">
        <f t="shared" si="20"/>
        <v>980.12203267312418</v>
      </c>
      <c r="BB12" s="56">
        <f t="shared" si="21"/>
        <v>824.1533240501293</v>
      </c>
      <c r="BC12" s="50">
        <f t="shared" si="22"/>
        <v>-0.26054660981507138</v>
      </c>
      <c r="BD12" s="56">
        <f t="shared" si="23"/>
        <v>7717.9055445544564</v>
      </c>
      <c r="BE12" s="56">
        <f t="shared" si="24"/>
        <v>8053.1331014362659</v>
      </c>
      <c r="BF12" s="56">
        <f t="shared" si="25"/>
        <v>9123.3684657912909</v>
      </c>
      <c r="BG12" s="56">
        <f t="shared" si="26"/>
        <v>9099.7590118938697</v>
      </c>
      <c r="BH12" s="50">
        <f t="shared" si="27"/>
        <v>0.17904513852393689</v>
      </c>
      <c r="BI12" s="56">
        <f t="shared" si="28"/>
        <v>1548.7253899891048</v>
      </c>
      <c r="BJ12" s="56">
        <f t="shared" si="29"/>
        <v>1614.6850746940245</v>
      </c>
      <c r="BK12" s="56">
        <f t="shared" si="30"/>
        <v>1908.5606722567584</v>
      </c>
      <c r="BL12" s="56">
        <f t="shared" si="31"/>
        <v>1978.5232942112591</v>
      </c>
      <c r="BM12" s="50">
        <f t="shared" si="32"/>
        <v>0.27751718090266331</v>
      </c>
      <c r="BN12" s="50">
        <f t="shared" ref="BN12:BN22" si="69">+I12/H12</f>
        <v>0.71965242293263099</v>
      </c>
      <c r="BO12" s="50">
        <f t="shared" ref="BO12:BO22" si="70">+N12/M12</f>
        <v>0.70673402142281505</v>
      </c>
      <c r="BP12" s="50">
        <f t="shared" ref="BP12:BP22" si="71">+S12/R12</f>
        <v>0.51353988737187417</v>
      </c>
      <c r="BQ12" s="50">
        <f t="shared" ref="BQ12:BQ22" si="72">+X12/W12</f>
        <v>0.41654971991556916</v>
      </c>
      <c r="BR12" s="50">
        <f t="shared" si="36"/>
        <v>-0.42117929900367512</v>
      </c>
      <c r="BS12" s="52">
        <f t="shared" si="37"/>
        <v>0.93843181092302774</v>
      </c>
      <c r="BT12" s="52">
        <f t="shared" si="38"/>
        <v>1.0080520646319568</v>
      </c>
      <c r="BU12" s="52">
        <f t="shared" si="39"/>
        <v>1.0080520646319568</v>
      </c>
      <c r="BV12" s="52">
        <f t="shared" si="40"/>
        <v>0.99355901189387008</v>
      </c>
      <c r="BW12" s="52">
        <f t="shared" si="41"/>
        <v>5.5127200970842338E-2</v>
      </c>
      <c r="BX12" s="56">
        <f t="shared" si="42"/>
        <v>5918.6073622555077</v>
      </c>
      <c r="BY12" s="56">
        <f t="shared" si="42"/>
        <v>5645.9614949642464</v>
      </c>
      <c r="BZ12" s="56">
        <f t="shared" si="42"/>
        <v>4647.7893144191457</v>
      </c>
      <c r="CA12" s="56">
        <f t="shared" si="42"/>
        <v>3815.0749198865519</v>
      </c>
      <c r="CB12" s="50">
        <f t="shared" si="43"/>
        <v>-0.35541003374944702</v>
      </c>
      <c r="CC12" s="56">
        <f t="shared" si="44"/>
        <v>8224.2582302951105</v>
      </c>
      <c r="CD12" s="56">
        <f t="shared" si="44"/>
        <v>7988.8067134473768</v>
      </c>
      <c r="CE12" s="56">
        <f t="shared" si="44"/>
        <v>9050.4933087183981</v>
      </c>
      <c r="CF12" s="56">
        <f t="shared" si="44"/>
        <v>9158.7504143799033</v>
      </c>
      <c r="CG12" s="50">
        <f t="shared" si="45"/>
        <v>0.11362631837634551</v>
      </c>
    </row>
    <row r="13" spans="1:85" s="34" customFormat="1" ht="15" customHeight="1" x14ac:dyDescent="0.3">
      <c r="A13" s="35"/>
      <c r="B13" s="39" t="s">
        <v>39</v>
      </c>
      <c r="C13" s="40"/>
      <c r="D13" s="41" t="s">
        <v>40</v>
      </c>
      <c r="E13" s="42">
        <f t="shared" si="51"/>
        <v>527</v>
      </c>
      <c r="F13" s="42">
        <f t="shared" si="51"/>
        <v>5597</v>
      </c>
      <c r="G13" s="42">
        <f t="shared" si="51"/>
        <v>515.45999999999992</v>
      </c>
      <c r="H13" s="43">
        <f t="shared" si="51"/>
        <v>7807287.4299999988</v>
      </c>
      <c r="I13" s="43">
        <f t="shared" si="51"/>
        <v>2972959.4500000007</v>
      </c>
      <c r="J13" s="42">
        <f t="shared" si="51"/>
        <v>624</v>
      </c>
      <c r="K13" s="42">
        <f t="shared" si="51"/>
        <v>6930</v>
      </c>
      <c r="L13" s="42">
        <f t="shared" si="51"/>
        <v>695.04000000000008</v>
      </c>
      <c r="M13" s="43">
        <f t="shared" si="51"/>
        <v>12593941.570000002</v>
      </c>
      <c r="N13" s="43">
        <f t="shared" si="51"/>
        <v>3648071.3099999996</v>
      </c>
      <c r="O13" s="42">
        <f t="shared" si="52"/>
        <v>535</v>
      </c>
      <c r="P13" s="42">
        <f t="shared" si="52"/>
        <v>6059</v>
      </c>
      <c r="Q13" s="42">
        <f t="shared" si="52"/>
        <v>673.29</v>
      </c>
      <c r="R13" s="43">
        <f t="shared" si="52"/>
        <v>11244955.350000001</v>
      </c>
      <c r="S13" s="43">
        <f t="shared" si="52"/>
        <v>3132194.6399999997</v>
      </c>
      <c r="T13" s="42">
        <f t="shared" si="52"/>
        <v>426</v>
      </c>
      <c r="U13" s="42">
        <f t="shared" si="52"/>
        <v>5030</v>
      </c>
      <c r="V13" s="42">
        <f t="shared" si="52"/>
        <v>571.41999999999996</v>
      </c>
      <c r="W13" s="43">
        <f t="shared" si="52"/>
        <v>8489144.3699999992</v>
      </c>
      <c r="X13" s="43">
        <f t="shared" si="52"/>
        <v>2612005.25</v>
      </c>
      <c r="Y13" s="53">
        <f t="shared" si="53"/>
        <v>3.4373226713280327E-3</v>
      </c>
      <c r="Z13" s="53">
        <f t="shared" si="54"/>
        <v>3.9329879363158493E-3</v>
      </c>
      <c r="AA13" s="53">
        <f t="shared" si="55"/>
        <v>3.5386640385747454E-3</v>
      </c>
      <c r="AB13" s="53">
        <f t="shared" si="56"/>
        <v>3.240751306570509E-3</v>
      </c>
      <c r="AC13" s="53">
        <f t="shared" si="57"/>
        <v>7.4831105246199285E-3</v>
      </c>
      <c r="AD13" s="53">
        <f t="shared" si="58"/>
        <v>8.4618587516743608E-3</v>
      </c>
      <c r="AE13" s="53">
        <f t="shared" si="59"/>
        <v>7.7495881552424508E-3</v>
      </c>
      <c r="AF13" s="53">
        <f t="shared" si="60"/>
        <v>7.4078874118932679E-3</v>
      </c>
      <c r="AG13" s="53">
        <f t="shared" si="61"/>
        <v>7.1958507507544163E-3</v>
      </c>
      <c r="AH13" s="53">
        <f t="shared" si="62"/>
        <v>1.0180141773488922E-2</v>
      </c>
      <c r="AI13" s="53">
        <f t="shared" si="63"/>
        <v>9.0500371327041085E-3</v>
      </c>
      <c r="AJ13" s="50">
        <f t="shared" si="64"/>
        <v>7.4987861715700085E-3</v>
      </c>
      <c r="AK13" s="50">
        <f t="shared" si="65"/>
        <v>4.1511412091267564E-3</v>
      </c>
      <c r="AL13" s="50">
        <f t="shared" si="66"/>
        <v>4.7515195676372454E-3</v>
      </c>
      <c r="AM13" s="50">
        <f t="shared" si="67"/>
        <v>4.2950039618880184E-3</v>
      </c>
      <c r="AN13" s="50">
        <f t="shared" si="68"/>
        <v>3.9133860134960103E-3</v>
      </c>
      <c r="AO13" s="54">
        <f t="shared" si="8"/>
        <v>10.620493358633777</v>
      </c>
      <c r="AP13" s="54">
        <f t="shared" si="9"/>
        <v>11.10576923076923</v>
      </c>
      <c r="AQ13" s="54">
        <f t="shared" si="10"/>
        <v>11.325233644859813</v>
      </c>
      <c r="AR13" s="54">
        <f t="shared" si="11"/>
        <v>11.807511737089202</v>
      </c>
      <c r="AS13" s="55">
        <f t="shared" si="12"/>
        <v>0.11176678317777533</v>
      </c>
      <c r="AT13" s="56">
        <f t="shared" si="13"/>
        <v>5641.2892789373827</v>
      </c>
      <c r="AU13" s="56">
        <f t="shared" si="14"/>
        <v>5846.2681249999996</v>
      </c>
      <c r="AV13" s="56">
        <f t="shared" si="15"/>
        <v>5854.5694205607469</v>
      </c>
      <c r="AW13" s="56">
        <f t="shared" si="16"/>
        <v>6131.4677230046946</v>
      </c>
      <c r="AX13" s="50">
        <f t="shared" si="17"/>
        <v>8.6891208698952616E-2</v>
      </c>
      <c r="AY13" s="56">
        <f t="shared" si="18"/>
        <v>531.17017152045753</v>
      </c>
      <c r="AZ13" s="56">
        <f t="shared" si="19"/>
        <v>526.41721645021642</v>
      </c>
      <c r="BA13" s="56">
        <f t="shared" si="20"/>
        <v>516.94910711338503</v>
      </c>
      <c r="BB13" s="56">
        <f t="shared" si="21"/>
        <v>519.28533797216699</v>
      </c>
      <c r="BC13" s="50">
        <f t="shared" si="22"/>
        <v>-2.2374813544726369E-2</v>
      </c>
      <c r="BD13" s="56">
        <f t="shared" si="23"/>
        <v>14814.587153700188</v>
      </c>
      <c r="BE13" s="56">
        <f t="shared" si="24"/>
        <v>20182.598669871797</v>
      </c>
      <c r="BF13" s="56">
        <f t="shared" si="25"/>
        <v>21018.608130841123</v>
      </c>
      <c r="BG13" s="56">
        <f t="shared" si="26"/>
        <v>19927.568943661969</v>
      </c>
      <c r="BH13" s="50">
        <f t="shared" si="27"/>
        <v>0.34513157450254894</v>
      </c>
      <c r="BI13" s="56">
        <f t="shared" si="28"/>
        <v>1394.9057405753081</v>
      </c>
      <c r="BJ13" s="56">
        <f t="shared" si="29"/>
        <v>1817.3075858585862</v>
      </c>
      <c r="BK13" s="56">
        <f t="shared" si="30"/>
        <v>1855.9094487539201</v>
      </c>
      <c r="BL13" s="56">
        <f t="shared" si="31"/>
        <v>1687.7026580516897</v>
      </c>
      <c r="BM13" s="50">
        <f t="shared" si="32"/>
        <v>0.20990444655824692</v>
      </c>
      <c r="BN13" s="50">
        <f t="shared" si="69"/>
        <v>0.38079287802011935</v>
      </c>
      <c r="BO13" s="50">
        <f t="shared" si="70"/>
        <v>0.28966874982889085</v>
      </c>
      <c r="BP13" s="50">
        <f t="shared" si="71"/>
        <v>0.27854220337122099</v>
      </c>
      <c r="BQ13" s="50">
        <f t="shared" si="72"/>
        <v>0.30768769338293162</v>
      </c>
      <c r="BR13" s="50">
        <f t="shared" si="36"/>
        <v>-0.19198149140101617</v>
      </c>
      <c r="BS13" s="52">
        <f t="shared" si="37"/>
        <v>0.9781024667931687</v>
      </c>
      <c r="BT13" s="52">
        <f t="shared" si="38"/>
        <v>1.1138461538461539</v>
      </c>
      <c r="BU13" s="52">
        <f t="shared" si="39"/>
        <v>1.1138461538461539</v>
      </c>
      <c r="BV13" s="52">
        <f t="shared" si="40"/>
        <v>1.3413615023474177</v>
      </c>
      <c r="BW13" s="57">
        <f t="shared" si="41"/>
        <v>0.36325903555424899</v>
      </c>
      <c r="BX13" s="56">
        <f t="shared" si="42"/>
        <v>5767.585166647269</v>
      </c>
      <c r="BY13" s="56">
        <f t="shared" si="42"/>
        <v>5248.7213829419879</v>
      </c>
      <c r="BZ13" s="56">
        <f t="shared" si="42"/>
        <v>5256.1742035421066</v>
      </c>
      <c r="CA13" s="56">
        <f t="shared" si="42"/>
        <v>4571.0777536663054</v>
      </c>
      <c r="CB13" s="50">
        <f t="shared" si="43"/>
        <v>-0.207453791909327</v>
      </c>
      <c r="CC13" s="56">
        <f t="shared" si="44"/>
        <v>15146.252725720717</v>
      </c>
      <c r="CD13" s="56">
        <f t="shared" si="44"/>
        <v>18119.736374884898</v>
      </c>
      <c r="CE13" s="56">
        <f t="shared" si="44"/>
        <v>18870.297355036917</v>
      </c>
      <c r="CF13" s="56">
        <f t="shared" si="44"/>
        <v>14856.225490882363</v>
      </c>
      <c r="CG13" s="50">
        <f t="shared" si="45"/>
        <v>-1.9148448140300811E-2</v>
      </c>
    </row>
    <row r="14" spans="1:85" s="34" customFormat="1" ht="15" customHeight="1" x14ac:dyDescent="0.3">
      <c r="A14" s="35"/>
      <c r="B14" s="39" t="s">
        <v>41</v>
      </c>
      <c r="C14" s="40"/>
      <c r="D14" s="41" t="s">
        <v>42</v>
      </c>
      <c r="E14" s="42">
        <f t="shared" si="51"/>
        <v>4977</v>
      </c>
      <c r="F14" s="42">
        <f t="shared" si="51"/>
        <v>16193</v>
      </c>
      <c r="G14" s="42">
        <f t="shared" si="51"/>
        <v>3740.4099999999994</v>
      </c>
      <c r="H14" s="43">
        <f t="shared" si="51"/>
        <v>32468047.870000001</v>
      </c>
      <c r="I14" s="43">
        <f t="shared" si="51"/>
        <v>9731586.25</v>
      </c>
      <c r="J14" s="42">
        <f t="shared" si="51"/>
        <v>5424</v>
      </c>
      <c r="K14" s="42">
        <f t="shared" si="51"/>
        <v>17592</v>
      </c>
      <c r="L14" s="42">
        <f t="shared" si="51"/>
        <v>4221.0200000000004</v>
      </c>
      <c r="M14" s="43">
        <f t="shared" si="51"/>
        <v>32014351.329999998</v>
      </c>
      <c r="N14" s="43">
        <f t="shared" si="51"/>
        <v>10151949.820000002</v>
      </c>
      <c r="O14" s="42">
        <f t="shared" si="52"/>
        <v>4676</v>
      </c>
      <c r="P14" s="42">
        <f t="shared" si="52"/>
        <v>15421</v>
      </c>
      <c r="Q14" s="42">
        <f t="shared" si="52"/>
        <v>3715.8500000000004</v>
      </c>
      <c r="R14" s="43">
        <f t="shared" si="52"/>
        <v>30703129.540000007</v>
      </c>
      <c r="S14" s="43">
        <f t="shared" si="52"/>
        <v>9314722.8100000005</v>
      </c>
      <c r="T14" s="42">
        <f t="shared" si="52"/>
        <v>4386</v>
      </c>
      <c r="U14" s="42">
        <f t="shared" si="52"/>
        <v>14931</v>
      </c>
      <c r="V14" s="42">
        <f t="shared" si="52"/>
        <v>3535.95</v>
      </c>
      <c r="W14" s="43">
        <f t="shared" si="52"/>
        <v>36908913.329999998</v>
      </c>
      <c r="X14" s="43">
        <f t="shared" si="52"/>
        <v>9737747.3599999994</v>
      </c>
      <c r="Y14" s="53">
        <f t="shared" si="53"/>
        <v>3.2462153577228876E-2</v>
      </c>
      <c r="Z14" s="53">
        <f t="shared" si="54"/>
        <v>3.418674129259161E-2</v>
      </c>
      <c r="AA14" s="53">
        <f t="shared" si="55"/>
        <v>3.0928585129673846E-2</v>
      </c>
      <c r="AB14" s="53">
        <f t="shared" si="56"/>
        <v>3.3366045142296366E-2</v>
      </c>
      <c r="AC14" s="53">
        <f t="shared" si="57"/>
        <v>2.1649813958401019E-2</v>
      </c>
      <c r="AD14" s="53">
        <f t="shared" si="58"/>
        <v>2.1480666545375955E-2</v>
      </c>
      <c r="AE14" s="53">
        <f t="shared" si="59"/>
        <v>1.9723782627825356E-2</v>
      </c>
      <c r="AF14" s="53">
        <f t="shared" si="60"/>
        <v>2.1989496410930096E-2</v>
      </c>
      <c r="AG14" s="53">
        <f t="shared" si="61"/>
        <v>2.9925275421923317E-2</v>
      </c>
      <c r="AH14" s="53">
        <f t="shared" si="62"/>
        <v>2.5878366475991486E-2</v>
      </c>
      <c r="AI14" s="53">
        <f t="shared" si="63"/>
        <v>2.4710143684761224E-2</v>
      </c>
      <c r="AJ14" s="50">
        <f t="shared" si="64"/>
        <v>3.2603055952820363E-2</v>
      </c>
      <c r="AK14" s="50">
        <f t="shared" si="65"/>
        <v>1.3588207102033064E-2</v>
      </c>
      <c r="AL14" s="50">
        <f t="shared" si="66"/>
        <v>1.3222654964878258E-2</v>
      </c>
      <c r="AM14" s="50">
        <f t="shared" si="67"/>
        <v>1.2772760307398616E-2</v>
      </c>
      <c r="AN14" s="50">
        <f t="shared" si="68"/>
        <v>1.4589390400950265E-2</v>
      </c>
      <c r="AO14" s="54">
        <f t="shared" si="8"/>
        <v>3.2535664054651394</v>
      </c>
      <c r="AP14" s="54">
        <f t="shared" si="9"/>
        <v>3.2433628318584069</v>
      </c>
      <c r="AQ14" s="54">
        <f t="shared" si="10"/>
        <v>3.2979041916167664</v>
      </c>
      <c r="AR14" s="54">
        <f t="shared" si="11"/>
        <v>3.4042407660738716</v>
      </c>
      <c r="AS14" s="55">
        <f t="shared" si="12"/>
        <v>4.6310522617776906E-2</v>
      </c>
      <c r="AT14" s="56">
        <f t="shared" si="13"/>
        <v>1955.311683745228</v>
      </c>
      <c r="AU14" s="56">
        <f t="shared" si="14"/>
        <v>1871.6721644542777</v>
      </c>
      <c r="AV14" s="56">
        <f t="shared" si="15"/>
        <v>1992.0279747647562</v>
      </c>
      <c r="AW14" s="56">
        <f t="shared" si="16"/>
        <v>2220.1886365709074</v>
      </c>
      <c r="AX14" s="50">
        <f t="shared" si="17"/>
        <v>0.13546533528523219</v>
      </c>
      <c r="AY14" s="56">
        <f t="shared" si="18"/>
        <v>600.97488112147221</v>
      </c>
      <c r="AZ14" s="56">
        <f t="shared" si="19"/>
        <v>577.07763869940891</v>
      </c>
      <c r="BA14" s="56">
        <f t="shared" si="20"/>
        <v>604.02845535308995</v>
      </c>
      <c r="BB14" s="56">
        <f t="shared" si="21"/>
        <v>652.18320005357975</v>
      </c>
      <c r="BC14" s="50">
        <f t="shared" si="22"/>
        <v>8.5208750882479922E-2</v>
      </c>
      <c r="BD14" s="56">
        <f t="shared" si="23"/>
        <v>6523.6182178018889</v>
      </c>
      <c r="BE14" s="56">
        <f t="shared" si="24"/>
        <v>5902.3509089233039</v>
      </c>
      <c r="BF14" s="56">
        <f t="shared" si="25"/>
        <v>6566.1098246364427</v>
      </c>
      <c r="BG14" s="56">
        <f t="shared" si="26"/>
        <v>8415.1649179206561</v>
      </c>
      <c r="BH14" s="50">
        <f t="shared" si="27"/>
        <v>0.28995361729738334</v>
      </c>
      <c r="BI14" s="56">
        <f t="shared" si="28"/>
        <v>2005.0668727227815</v>
      </c>
      <c r="BJ14" s="56">
        <f t="shared" si="29"/>
        <v>1819.8244275807185</v>
      </c>
      <c r="BK14" s="56">
        <f t="shared" si="30"/>
        <v>1990.9947175928933</v>
      </c>
      <c r="BL14" s="56">
        <f t="shared" si="31"/>
        <v>2471.9652622061481</v>
      </c>
      <c r="BM14" s="50">
        <f t="shared" si="32"/>
        <v>0.23285926062373252</v>
      </c>
      <c r="BN14" s="50">
        <f t="shared" si="69"/>
        <v>0.29972809849747212</v>
      </c>
      <c r="BO14" s="50">
        <f t="shared" si="70"/>
        <v>0.31710621637636671</v>
      </c>
      <c r="BP14" s="50">
        <f t="shared" si="71"/>
        <v>0.30338024004571873</v>
      </c>
      <c r="BQ14" s="50">
        <f t="shared" si="72"/>
        <v>0.26383186286021171</v>
      </c>
      <c r="BR14" s="50">
        <f t="shared" si="36"/>
        <v>-0.11976266428542115</v>
      </c>
      <c r="BS14" s="52">
        <f t="shared" si="37"/>
        <v>0.7515390797669278</v>
      </c>
      <c r="BT14" s="52">
        <f t="shared" si="38"/>
        <v>0.77821165191740416</v>
      </c>
      <c r="BU14" s="52">
        <f t="shared" si="39"/>
        <v>0.77821165191740416</v>
      </c>
      <c r="BV14" s="52">
        <f t="shared" si="40"/>
        <v>0.80619015047879616</v>
      </c>
      <c r="BW14" s="52">
        <f t="shared" si="41"/>
        <v>5.4651070711868366E-2</v>
      </c>
      <c r="BX14" s="56">
        <f t="shared" si="42"/>
        <v>2601.7431912544348</v>
      </c>
      <c r="BY14" s="56">
        <f t="shared" si="42"/>
        <v>2405.0939867614939</v>
      </c>
      <c r="BZ14" s="56">
        <f t="shared" si="42"/>
        <v>2559.7508979166259</v>
      </c>
      <c r="CA14" s="56">
        <f t="shared" si="42"/>
        <v>2753.9267693264892</v>
      </c>
      <c r="CB14" s="50">
        <f t="shared" si="43"/>
        <v>5.8492928350349249E-2</v>
      </c>
      <c r="CC14" s="56">
        <f t="shared" si="44"/>
        <v>8680.3446333423344</v>
      </c>
      <c r="CD14" s="56">
        <f t="shared" si="44"/>
        <v>7584.505955906392</v>
      </c>
      <c r="CE14" s="56">
        <f t="shared" si="44"/>
        <v>8437.4344800138515</v>
      </c>
      <c r="CF14" s="56">
        <f t="shared" si="44"/>
        <v>10438.188698935222</v>
      </c>
      <c r="CG14" s="50">
        <f t="shared" si="45"/>
        <v>0.20250855695760972</v>
      </c>
    </row>
    <row r="15" spans="1:85" s="34" customFormat="1" ht="15" customHeight="1" x14ac:dyDescent="0.3">
      <c r="A15" s="35"/>
      <c r="B15" s="39" t="s">
        <v>43</v>
      </c>
      <c r="C15" s="40"/>
      <c r="D15" s="41" t="s">
        <v>44</v>
      </c>
      <c r="E15" s="42">
        <f t="shared" si="51"/>
        <v>40917</v>
      </c>
      <c r="F15" s="42">
        <f t="shared" si="51"/>
        <v>163363</v>
      </c>
      <c r="G15" s="42">
        <f t="shared" si="51"/>
        <v>35533.139999999992</v>
      </c>
      <c r="H15" s="43">
        <f t="shared" si="51"/>
        <v>235793797.54999998</v>
      </c>
      <c r="I15" s="43">
        <f t="shared" si="51"/>
        <v>127384041.28999999</v>
      </c>
      <c r="J15" s="42">
        <f t="shared" si="51"/>
        <v>40621</v>
      </c>
      <c r="K15" s="42">
        <f t="shared" si="51"/>
        <v>170316</v>
      </c>
      <c r="L15" s="42">
        <f t="shared" si="51"/>
        <v>36570.99</v>
      </c>
      <c r="M15" s="43">
        <f t="shared" si="51"/>
        <v>258427861.20999998</v>
      </c>
      <c r="N15" s="43">
        <f t="shared" si="51"/>
        <v>128277548.35000002</v>
      </c>
      <c r="O15" s="42">
        <f t="shared" si="52"/>
        <v>36676</v>
      </c>
      <c r="P15" s="42">
        <f t="shared" si="52"/>
        <v>154569</v>
      </c>
      <c r="Q15" s="42">
        <f t="shared" si="52"/>
        <v>32931.07</v>
      </c>
      <c r="R15" s="43">
        <f t="shared" si="52"/>
        <v>244318792.47</v>
      </c>
      <c r="S15" s="43">
        <f t="shared" si="52"/>
        <v>120771384.55</v>
      </c>
      <c r="T15" s="42">
        <f t="shared" si="52"/>
        <v>28945</v>
      </c>
      <c r="U15" s="42">
        <f t="shared" si="52"/>
        <v>122717</v>
      </c>
      <c r="V15" s="42">
        <f t="shared" si="52"/>
        <v>26551.289999999994</v>
      </c>
      <c r="W15" s="43">
        <f t="shared" si="52"/>
        <v>206072076.50000006</v>
      </c>
      <c r="X15" s="43">
        <f t="shared" si="52"/>
        <v>100558397.23</v>
      </c>
      <c r="Y15" s="53">
        <f t="shared" si="53"/>
        <v>0.26687842835432468</v>
      </c>
      <c r="Z15" s="53">
        <f t="shared" si="54"/>
        <v>0.25602869064276618</v>
      </c>
      <c r="AA15" s="53">
        <f t="shared" si="55"/>
        <v>0.24258699491358385</v>
      </c>
      <c r="AB15" s="53">
        <f t="shared" si="56"/>
        <v>0.22019611870582956</v>
      </c>
      <c r="AC15" s="53">
        <f t="shared" si="57"/>
        <v>0.21841404049195737</v>
      </c>
      <c r="AD15" s="53">
        <f t="shared" si="58"/>
        <v>0.20796391560608521</v>
      </c>
      <c r="AE15" s="53">
        <f t="shared" si="59"/>
        <v>0.19769699481229089</v>
      </c>
      <c r="AF15" s="53">
        <f t="shared" si="60"/>
        <v>0.18073036173465329</v>
      </c>
      <c r="AG15" s="53">
        <f t="shared" si="61"/>
        <v>0.21732733556133496</v>
      </c>
      <c r="AH15" s="53">
        <f t="shared" si="62"/>
        <v>0.20889665484904404</v>
      </c>
      <c r="AI15" s="53">
        <f t="shared" si="63"/>
        <v>0.19662987315204666</v>
      </c>
      <c r="AJ15" s="50">
        <f t="shared" si="64"/>
        <v>0.18203135324990563</v>
      </c>
      <c r="AK15" s="50">
        <f t="shared" si="65"/>
        <v>0.17786624811987367</v>
      </c>
      <c r="AL15" s="50">
        <f t="shared" si="66"/>
        <v>0.16707822552776747</v>
      </c>
      <c r="AM15" s="50">
        <f t="shared" si="67"/>
        <v>0.16560706940132924</v>
      </c>
      <c r="AN15" s="50">
        <f t="shared" si="68"/>
        <v>0.15065966090973895</v>
      </c>
      <c r="AO15" s="54">
        <f t="shared" si="8"/>
        <v>3.9925458855732336</v>
      </c>
      <c r="AP15" s="54">
        <f t="shared" si="9"/>
        <v>4.1928066763496714</v>
      </c>
      <c r="AQ15" s="54">
        <f t="shared" si="10"/>
        <v>4.2144454138946452</v>
      </c>
      <c r="AR15" s="54">
        <f t="shared" si="11"/>
        <v>4.2396614268440143</v>
      </c>
      <c r="AS15" s="55">
        <f t="shared" si="12"/>
        <v>6.1894226980262035E-2</v>
      </c>
      <c r="AT15" s="56">
        <f t="shared" si="13"/>
        <v>3113.2302292445679</v>
      </c>
      <c r="AU15" s="56">
        <f t="shared" si="14"/>
        <v>3157.9121230398077</v>
      </c>
      <c r="AV15" s="56">
        <f t="shared" si="15"/>
        <v>3292.9268336241685</v>
      </c>
      <c r="AW15" s="56">
        <f t="shared" si="16"/>
        <v>3474.119786837105</v>
      </c>
      <c r="AX15" s="50">
        <f t="shared" si="17"/>
        <v>0.11592125574346235</v>
      </c>
      <c r="AY15" s="56">
        <f t="shared" si="18"/>
        <v>779.76066361415985</v>
      </c>
      <c r="AZ15" s="56">
        <f t="shared" si="19"/>
        <v>753.17379664858277</v>
      </c>
      <c r="BA15" s="56">
        <f t="shared" si="20"/>
        <v>781.3428601466012</v>
      </c>
      <c r="BB15" s="56">
        <f t="shared" si="21"/>
        <v>819.43330777316919</v>
      </c>
      <c r="BC15" s="50">
        <f t="shared" si="22"/>
        <v>5.0877975781861373E-2</v>
      </c>
      <c r="BD15" s="56">
        <f t="shared" si="23"/>
        <v>5762.7342559327417</v>
      </c>
      <c r="BE15" s="56">
        <f t="shared" si="24"/>
        <v>6361.9276041948742</v>
      </c>
      <c r="BF15" s="56">
        <f t="shared" si="25"/>
        <v>6661.5441288581087</v>
      </c>
      <c r="BG15" s="56">
        <f t="shared" si="26"/>
        <v>7119.436051131458</v>
      </c>
      <c r="BH15" s="50">
        <f t="shared" si="27"/>
        <v>0.23542674968952282</v>
      </c>
      <c r="BI15" s="56">
        <f t="shared" si="28"/>
        <v>1443.3733314765277</v>
      </c>
      <c r="BJ15" s="56">
        <f t="shared" si="29"/>
        <v>1517.3434158270509</v>
      </c>
      <c r="BK15" s="56">
        <f t="shared" si="30"/>
        <v>1580.6454882285582</v>
      </c>
      <c r="BL15" s="56">
        <f t="shared" si="31"/>
        <v>1679.246367658923</v>
      </c>
      <c r="BM15" s="50">
        <f t="shared" si="32"/>
        <v>0.16341789822395025</v>
      </c>
      <c r="BN15" s="50">
        <f t="shared" si="69"/>
        <v>0.54023491123844447</v>
      </c>
      <c r="BO15" s="50">
        <f t="shared" si="70"/>
        <v>0.49637662034342706</v>
      </c>
      <c r="BP15" s="50">
        <f t="shared" si="71"/>
        <v>0.49431885009348825</v>
      </c>
      <c r="BQ15" s="50">
        <f t="shared" si="72"/>
        <v>0.48797682314808905</v>
      </c>
      <c r="BR15" s="50">
        <f t="shared" si="36"/>
        <v>-9.6732156703012828E-2</v>
      </c>
      <c r="BS15" s="52">
        <f t="shared" si="37"/>
        <v>0.86841997213871969</v>
      </c>
      <c r="BT15" s="52">
        <f t="shared" si="38"/>
        <v>0.9002976293050392</v>
      </c>
      <c r="BU15" s="52">
        <f t="shared" si="39"/>
        <v>0.9002976293050392</v>
      </c>
      <c r="BV15" s="52">
        <f t="shared" si="40"/>
        <v>0.91730143375367057</v>
      </c>
      <c r="BW15" s="52">
        <f t="shared" si="41"/>
        <v>4.8881461614950883E-2</v>
      </c>
      <c r="BX15" s="56">
        <f t="shared" si="42"/>
        <v>3584.9362395217536</v>
      </c>
      <c r="BY15" s="56">
        <f t="shared" si="42"/>
        <v>3507.6312768672665</v>
      </c>
      <c r="BZ15" s="56">
        <f t="shared" si="42"/>
        <v>3657.5980280721783</v>
      </c>
      <c r="CA15" s="56">
        <f t="shared" si="42"/>
        <v>3787.3262365030109</v>
      </c>
      <c r="CB15" s="50">
        <f t="shared" si="43"/>
        <v>5.6455675487343315E-2</v>
      </c>
      <c r="CC15" s="56">
        <f t="shared" si="44"/>
        <v>6635.8840662547709</v>
      </c>
      <c r="CD15" s="56">
        <f t="shared" si="44"/>
        <v>7066.4715724129974</v>
      </c>
      <c r="CE15" s="56">
        <f t="shared" si="44"/>
        <v>7399.2687662637863</v>
      </c>
      <c r="CF15" s="56">
        <f t="shared" si="44"/>
        <v>7761.2830299394154</v>
      </c>
      <c r="CG15" s="50">
        <f t="shared" si="45"/>
        <v>0.16959292122169467</v>
      </c>
    </row>
    <row r="16" spans="1:85" s="34" customFormat="1" ht="15" customHeight="1" x14ac:dyDescent="0.3">
      <c r="A16" s="35"/>
      <c r="B16" s="39" t="s">
        <v>45</v>
      </c>
      <c r="C16" s="58"/>
      <c r="D16" s="41" t="s">
        <v>45</v>
      </c>
      <c r="E16" s="59">
        <f t="shared" si="51"/>
        <v>11646</v>
      </c>
      <c r="F16" s="59">
        <f t="shared" si="51"/>
        <v>42571</v>
      </c>
      <c r="G16" s="59">
        <f t="shared" si="51"/>
        <v>8206.4600000000009</v>
      </c>
      <c r="H16" s="60">
        <f t="shared" si="51"/>
        <v>55300817.940000013</v>
      </c>
      <c r="I16" s="60">
        <f t="shared" si="51"/>
        <v>53277426.86999999</v>
      </c>
      <c r="J16" s="59">
        <f t="shared" si="51"/>
        <v>10395</v>
      </c>
      <c r="K16" s="59">
        <f t="shared" si="51"/>
        <v>39785</v>
      </c>
      <c r="L16" s="59">
        <f t="shared" si="51"/>
        <v>7528.3600000000006</v>
      </c>
      <c r="M16" s="60">
        <f t="shared" si="51"/>
        <v>61439454.340000011</v>
      </c>
      <c r="N16" s="60">
        <f t="shared" si="51"/>
        <v>50733952.289999999</v>
      </c>
      <c r="O16" s="59">
        <f t="shared" si="52"/>
        <v>9415</v>
      </c>
      <c r="P16" s="59">
        <f t="shared" si="52"/>
        <v>35672</v>
      </c>
      <c r="Q16" s="59">
        <f t="shared" si="52"/>
        <v>6967.420000000001</v>
      </c>
      <c r="R16" s="60">
        <f t="shared" si="52"/>
        <v>55360217.269999996</v>
      </c>
      <c r="S16" s="60">
        <f t="shared" si="52"/>
        <v>45903285.689999998</v>
      </c>
      <c r="T16" s="59">
        <f t="shared" si="52"/>
        <v>7854</v>
      </c>
      <c r="U16" s="59">
        <f t="shared" si="52"/>
        <v>31712</v>
      </c>
      <c r="V16" s="59">
        <f t="shared" si="52"/>
        <v>5725.550000000002</v>
      </c>
      <c r="W16" s="60">
        <f t="shared" si="52"/>
        <v>53068476.520000003</v>
      </c>
      <c r="X16" s="60">
        <f t="shared" si="52"/>
        <v>40476075.899999991</v>
      </c>
      <c r="Y16" s="53">
        <f t="shared" si="53"/>
        <v>7.5960265332611521E-2</v>
      </c>
      <c r="Z16" s="53">
        <f t="shared" si="54"/>
        <v>6.5518284612184702E-2</v>
      </c>
      <c r="AA16" s="53">
        <f t="shared" si="55"/>
        <v>6.2273872753609766E-2</v>
      </c>
      <c r="AB16" s="53">
        <f t="shared" si="56"/>
        <v>5.9748499440856286E-2</v>
      </c>
      <c r="AC16" s="53">
        <f t="shared" si="57"/>
        <v>5.6916830113202602E-2</v>
      </c>
      <c r="AD16" s="53">
        <f t="shared" si="58"/>
        <v>4.8579372357195449E-2</v>
      </c>
      <c r="AE16" s="53">
        <f t="shared" si="59"/>
        <v>4.5625236618882445E-2</v>
      </c>
      <c r="AF16" s="53">
        <f t="shared" si="60"/>
        <v>4.6703563738759307E-2</v>
      </c>
      <c r="AG16" s="53">
        <f t="shared" si="61"/>
        <v>5.0969870887779323E-2</v>
      </c>
      <c r="AH16" s="53">
        <f t="shared" si="62"/>
        <v>4.9663749207548478E-2</v>
      </c>
      <c r="AI16" s="53">
        <f t="shared" si="63"/>
        <v>4.4554380731095314E-2</v>
      </c>
      <c r="AJ16" s="50">
        <f t="shared" si="64"/>
        <v>4.68774166782681E-2</v>
      </c>
      <c r="AK16" s="50">
        <f t="shared" si="65"/>
        <v>7.4391234026516595E-2</v>
      </c>
      <c r="AL16" s="50">
        <f t="shared" si="66"/>
        <v>6.6079675139220209E-2</v>
      </c>
      <c r="AM16" s="50">
        <f t="shared" si="67"/>
        <v>6.2944617612342116E-2</v>
      </c>
      <c r="AN16" s="50">
        <f t="shared" si="68"/>
        <v>6.0642492701062874E-2</v>
      </c>
      <c r="AO16" s="54">
        <f t="shared" si="8"/>
        <v>3.655418169328525</v>
      </c>
      <c r="AP16" s="54">
        <f t="shared" si="9"/>
        <v>3.8273208273208272</v>
      </c>
      <c r="AQ16" s="54">
        <f t="shared" si="10"/>
        <v>3.7888475836431228</v>
      </c>
      <c r="AR16" s="54">
        <f t="shared" si="11"/>
        <v>4.0376878023936849</v>
      </c>
      <c r="AS16" s="55">
        <f t="shared" si="12"/>
        <v>0.10457617031962729</v>
      </c>
      <c r="AT16" s="56">
        <f t="shared" si="13"/>
        <v>4574.7404147346724</v>
      </c>
      <c r="AU16" s="56">
        <f t="shared" si="14"/>
        <v>4880.6110909090912</v>
      </c>
      <c r="AV16" s="56">
        <f t="shared" si="15"/>
        <v>4875.5481348911308</v>
      </c>
      <c r="AW16" s="56">
        <f t="shared" si="16"/>
        <v>5153.5619938884629</v>
      </c>
      <c r="AX16" s="50">
        <f t="shared" si="17"/>
        <v>0.12652555701072732</v>
      </c>
      <c r="AY16" s="56">
        <f t="shared" si="18"/>
        <v>1251.4957804608769</v>
      </c>
      <c r="AZ16" s="56">
        <f t="shared" si="19"/>
        <v>1275.2030235013196</v>
      </c>
      <c r="BA16" s="56">
        <f t="shared" si="20"/>
        <v>1286.8155889773491</v>
      </c>
      <c r="BB16" s="56">
        <f t="shared" si="21"/>
        <v>1276.3646537588293</v>
      </c>
      <c r="BC16" s="50">
        <f t="shared" si="22"/>
        <v>1.9871320132453185E-2</v>
      </c>
      <c r="BD16" s="56">
        <f t="shared" si="23"/>
        <v>4748.4817053065444</v>
      </c>
      <c r="BE16" s="56">
        <f t="shared" si="24"/>
        <v>5910.4814179894192</v>
      </c>
      <c r="BF16" s="56">
        <f t="shared" si="25"/>
        <v>5880.0018343069569</v>
      </c>
      <c r="BG16" s="56">
        <f t="shared" si="26"/>
        <v>6756.8724879042529</v>
      </c>
      <c r="BH16" s="50">
        <f t="shared" si="27"/>
        <v>0.4229543056580134</v>
      </c>
      <c r="BI16" s="56">
        <f t="shared" si="28"/>
        <v>1299.0255793850276</v>
      </c>
      <c r="BJ16" s="56">
        <f t="shared" si="29"/>
        <v>1544.2869005906753</v>
      </c>
      <c r="BK16" s="56">
        <f t="shared" si="30"/>
        <v>1551.9235610562905</v>
      </c>
      <c r="BL16" s="56">
        <f t="shared" si="31"/>
        <v>1673.4509497981837</v>
      </c>
      <c r="BM16" s="50">
        <f t="shared" si="32"/>
        <v>0.28823556391430949</v>
      </c>
      <c r="BN16" s="50">
        <f t="shared" si="69"/>
        <v>0.96341119091230532</v>
      </c>
      <c r="BO16" s="50">
        <f t="shared" si="70"/>
        <v>0.82575525507181757</v>
      </c>
      <c r="BP16" s="50">
        <f t="shared" si="71"/>
        <v>0.82917459420585116</v>
      </c>
      <c r="BQ16" s="50">
        <f t="shared" si="72"/>
        <v>0.76271411116815657</v>
      </c>
      <c r="BR16" s="50">
        <f t="shared" si="36"/>
        <v>-0.20831923236650174</v>
      </c>
      <c r="BS16" s="52">
        <f t="shared" si="37"/>
        <v>0.70465911042418006</v>
      </c>
      <c r="BT16" s="52">
        <f t="shared" si="38"/>
        <v>0.72422895622895633</v>
      </c>
      <c r="BU16" s="52">
        <f t="shared" si="39"/>
        <v>0.72422895622895633</v>
      </c>
      <c r="BV16" s="52">
        <f t="shared" si="40"/>
        <v>0.72899796282149254</v>
      </c>
      <c r="BW16" s="52">
        <f t="shared" si="41"/>
        <v>2.4338852397312483E-2</v>
      </c>
      <c r="BX16" s="56">
        <f t="shared" si="42"/>
        <v>6492.1326455012259</v>
      </c>
      <c r="BY16" s="56">
        <f t="shared" si="42"/>
        <v>6739.0443987800791</v>
      </c>
      <c r="BZ16" s="56">
        <f t="shared" si="42"/>
        <v>6732.0535763689959</v>
      </c>
      <c r="CA16" s="56">
        <f t="shared" si="42"/>
        <v>7069.3777715677916</v>
      </c>
      <c r="CB16" s="50">
        <f t="shared" si="43"/>
        <v>8.891456129852382E-2</v>
      </c>
      <c r="CC16" s="56">
        <f t="shared" si="44"/>
        <v>6738.6934122630237</v>
      </c>
      <c r="CD16" s="56">
        <f t="shared" si="44"/>
        <v>8161.0675286516589</v>
      </c>
      <c r="CE16" s="56">
        <f t="shared" si="44"/>
        <v>8118.9819652116539</v>
      </c>
      <c r="CF16" s="56">
        <f t="shared" si="44"/>
        <v>9268.7124415994931</v>
      </c>
      <c r="CG16" s="50">
        <f t="shared" si="45"/>
        <v>0.37544652569181425</v>
      </c>
    </row>
    <row r="17" spans="1:85" s="34" customFormat="1" ht="15" customHeight="1" x14ac:dyDescent="0.3">
      <c r="A17" s="35"/>
      <c r="B17" s="39" t="s">
        <v>46</v>
      </c>
      <c r="C17" s="40"/>
      <c r="D17" s="41" t="s">
        <v>47</v>
      </c>
      <c r="E17" s="42">
        <f t="shared" si="51"/>
        <v>0</v>
      </c>
      <c r="F17" s="42">
        <f t="shared" si="51"/>
        <v>0</v>
      </c>
      <c r="G17" s="42">
        <f t="shared" si="51"/>
        <v>0</v>
      </c>
      <c r="H17" s="43">
        <f t="shared" si="51"/>
        <v>0</v>
      </c>
      <c r="I17" s="43">
        <f t="shared" si="51"/>
        <v>0</v>
      </c>
      <c r="J17" s="42">
        <f t="shared" si="51"/>
        <v>0</v>
      </c>
      <c r="K17" s="42">
        <f t="shared" si="51"/>
        <v>0</v>
      </c>
      <c r="L17" s="42">
        <f t="shared" si="51"/>
        <v>0</v>
      </c>
      <c r="M17" s="43">
        <f t="shared" si="51"/>
        <v>0</v>
      </c>
      <c r="N17" s="43">
        <f t="shared" si="51"/>
        <v>0</v>
      </c>
      <c r="O17" s="42">
        <f t="shared" si="52"/>
        <v>0</v>
      </c>
      <c r="P17" s="42">
        <f t="shared" si="52"/>
        <v>0</v>
      </c>
      <c r="Q17" s="42">
        <f t="shared" si="52"/>
        <v>0</v>
      </c>
      <c r="R17" s="43">
        <f t="shared" si="52"/>
        <v>0</v>
      </c>
      <c r="S17" s="43">
        <f t="shared" si="52"/>
        <v>0</v>
      </c>
      <c r="T17" s="42">
        <f t="shared" si="52"/>
        <v>0</v>
      </c>
      <c r="U17" s="42">
        <f t="shared" si="52"/>
        <v>0</v>
      </c>
      <c r="V17" s="42">
        <f t="shared" si="52"/>
        <v>0</v>
      </c>
      <c r="W17" s="43">
        <f t="shared" si="52"/>
        <v>0</v>
      </c>
      <c r="X17" s="43">
        <f t="shared" si="52"/>
        <v>0</v>
      </c>
      <c r="Y17" s="53">
        <f t="shared" si="53"/>
        <v>0</v>
      </c>
      <c r="Z17" s="53">
        <f t="shared" si="54"/>
        <v>0</v>
      </c>
      <c r="AA17" s="53">
        <f t="shared" si="55"/>
        <v>0</v>
      </c>
      <c r="AB17" s="53">
        <f t="shared" si="56"/>
        <v>0</v>
      </c>
      <c r="AC17" s="53">
        <f t="shared" si="57"/>
        <v>0</v>
      </c>
      <c r="AD17" s="53">
        <f t="shared" si="58"/>
        <v>0</v>
      </c>
      <c r="AE17" s="53">
        <f t="shared" si="59"/>
        <v>0</v>
      </c>
      <c r="AF17" s="53">
        <f t="shared" si="60"/>
        <v>0</v>
      </c>
      <c r="AG17" s="53">
        <f t="shared" si="61"/>
        <v>0</v>
      </c>
      <c r="AH17" s="53">
        <f t="shared" si="62"/>
        <v>0</v>
      </c>
      <c r="AI17" s="53">
        <f t="shared" si="63"/>
        <v>0</v>
      </c>
      <c r="AJ17" s="50">
        <f t="shared" si="64"/>
        <v>0</v>
      </c>
      <c r="AK17" s="50">
        <f t="shared" si="65"/>
        <v>0</v>
      </c>
      <c r="AL17" s="50">
        <f t="shared" si="66"/>
        <v>0</v>
      </c>
      <c r="AM17" s="50">
        <f t="shared" si="67"/>
        <v>0</v>
      </c>
      <c r="AN17" s="50">
        <f t="shared" si="68"/>
        <v>0</v>
      </c>
      <c r="AO17" s="54" t="e">
        <f t="shared" si="8"/>
        <v>#DIV/0!</v>
      </c>
      <c r="AP17" s="54" t="e">
        <f t="shared" si="9"/>
        <v>#DIV/0!</v>
      </c>
      <c r="AQ17" s="54" t="e">
        <f t="shared" si="10"/>
        <v>#DIV/0!</v>
      </c>
      <c r="AR17" s="54" t="e">
        <f t="shared" si="11"/>
        <v>#DIV/0!</v>
      </c>
      <c r="AS17" s="55" t="e">
        <f t="shared" si="12"/>
        <v>#DIV/0!</v>
      </c>
      <c r="AT17" s="56" t="e">
        <f t="shared" si="13"/>
        <v>#DIV/0!</v>
      </c>
      <c r="AU17" s="56" t="e">
        <f t="shared" si="14"/>
        <v>#DIV/0!</v>
      </c>
      <c r="AV17" s="56" t="e">
        <f t="shared" si="15"/>
        <v>#DIV/0!</v>
      </c>
      <c r="AW17" s="56" t="e">
        <f t="shared" si="16"/>
        <v>#DIV/0!</v>
      </c>
      <c r="AX17" s="50" t="e">
        <f t="shared" si="17"/>
        <v>#DIV/0!</v>
      </c>
      <c r="AY17" s="56" t="e">
        <f t="shared" si="18"/>
        <v>#DIV/0!</v>
      </c>
      <c r="AZ17" s="56" t="e">
        <f t="shared" si="19"/>
        <v>#DIV/0!</v>
      </c>
      <c r="BA17" s="56" t="e">
        <f t="shared" si="20"/>
        <v>#DIV/0!</v>
      </c>
      <c r="BB17" s="56" t="e">
        <f t="shared" si="21"/>
        <v>#DIV/0!</v>
      </c>
      <c r="BC17" s="50" t="e">
        <f t="shared" si="22"/>
        <v>#DIV/0!</v>
      </c>
      <c r="BD17" s="56" t="e">
        <f t="shared" si="23"/>
        <v>#DIV/0!</v>
      </c>
      <c r="BE17" s="56" t="e">
        <f t="shared" si="24"/>
        <v>#DIV/0!</v>
      </c>
      <c r="BF17" s="56" t="e">
        <f t="shared" si="25"/>
        <v>#DIV/0!</v>
      </c>
      <c r="BG17" s="56" t="e">
        <f t="shared" si="26"/>
        <v>#DIV/0!</v>
      </c>
      <c r="BH17" s="50" t="e">
        <f t="shared" si="27"/>
        <v>#DIV/0!</v>
      </c>
      <c r="BI17" s="56" t="e">
        <f t="shared" si="28"/>
        <v>#DIV/0!</v>
      </c>
      <c r="BJ17" s="56" t="e">
        <f t="shared" si="29"/>
        <v>#DIV/0!</v>
      </c>
      <c r="BK17" s="56" t="e">
        <f t="shared" si="30"/>
        <v>#DIV/0!</v>
      </c>
      <c r="BL17" s="56" t="e">
        <f t="shared" si="31"/>
        <v>#DIV/0!</v>
      </c>
      <c r="BM17" s="50" t="e">
        <f t="shared" si="32"/>
        <v>#DIV/0!</v>
      </c>
      <c r="BN17" s="50" t="e">
        <f t="shared" si="69"/>
        <v>#DIV/0!</v>
      </c>
      <c r="BO17" s="50" t="e">
        <f t="shared" si="70"/>
        <v>#DIV/0!</v>
      </c>
      <c r="BP17" s="50" t="e">
        <f t="shared" si="71"/>
        <v>#DIV/0!</v>
      </c>
      <c r="BQ17" s="50" t="e">
        <f t="shared" si="72"/>
        <v>#DIV/0!</v>
      </c>
      <c r="BR17" s="50" t="e">
        <f t="shared" si="36"/>
        <v>#DIV/0!</v>
      </c>
      <c r="BS17" s="52" t="e">
        <f t="shared" si="37"/>
        <v>#DIV/0!</v>
      </c>
      <c r="BT17" s="52" t="e">
        <f t="shared" si="38"/>
        <v>#DIV/0!</v>
      </c>
      <c r="BU17" s="52" t="e">
        <f t="shared" si="39"/>
        <v>#DIV/0!</v>
      </c>
      <c r="BV17" s="52" t="e">
        <f t="shared" si="40"/>
        <v>#DIV/0!</v>
      </c>
      <c r="BW17" s="57" t="e">
        <f t="shared" si="41"/>
        <v>#DIV/0!</v>
      </c>
      <c r="BX17" s="56" t="e">
        <f t="shared" si="42"/>
        <v>#DIV/0!</v>
      </c>
      <c r="BY17" s="56" t="e">
        <f t="shared" si="42"/>
        <v>#DIV/0!</v>
      </c>
      <c r="BZ17" s="56" t="e">
        <f t="shared" si="42"/>
        <v>#DIV/0!</v>
      </c>
      <c r="CA17" s="56" t="e">
        <f t="shared" si="42"/>
        <v>#DIV/0!</v>
      </c>
      <c r="CB17" s="50" t="e">
        <f t="shared" si="43"/>
        <v>#DIV/0!</v>
      </c>
      <c r="CC17" s="56" t="e">
        <f t="shared" si="44"/>
        <v>#DIV/0!</v>
      </c>
      <c r="CD17" s="56" t="e">
        <f t="shared" si="44"/>
        <v>#DIV/0!</v>
      </c>
      <c r="CE17" s="56" t="e">
        <f t="shared" si="44"/>
        <v>#DIV/0!</v>
      </c>
      <c r="CF17" s="56" t="e">
        <f t="shared" si="44"/>
        <v>#DIV/0!</v>
      </c>
      <c r="CG17" s="50" t="e">
        <f t="shared" si="45"/>
        <v>#DIV/0!</v>
      </c>
    </row>
    <row r="18" spans="1:85" s="34" customFormat="1" ht="15" customHeight="1" x14ac:dyDescent="0.3">
      <c r="A18" s="35"/>
      <c r="B18" s="61" t="s">
        <v>48</v>
      </c>
      <c r="C18" s="40"/>
      <c r="D18" s="62" t="s">
        <v>49</v>
      </c>
      <c r="E18" s="63">
        <f t="shared" si="51"/>
        <v>119</v>
      </c>
      <c r="F18" s="63">
        <f t="shared" si="51"/>
        <v>513</v>
      </c>
      <c r="G18" s="63">
        <f t="shared" si="51"/>
        <v>123.4</v>
      </c>
      <c r="H18" s="64">
        <f t="shared" si="51"/>
        <v>1258134.4400000002</v>
      </c>
      <c r="I18" s="64">
        <f t="shared" si="51"/>
        <v>752555.59</v>
      </c>
      <c r="J18" s="63">
        <f t="shared" si="51"/>
        <v>141</v>
      </c>
      <c r="K18" s="63">
        <f t="shared" si="51"/>
        <v>825</v>
      </c>
      <c r="L18" s="63">
        <f t="shared" si="51"/>
        <v>149.95999999999998</v>
      </c>
      <c r="M18" s="64">
        <f t="shared" si="51"/>
        <v>1964065.9900000002</v>
      </c>
      <c r="N18" s="64">
        <f t="shared" si="51"/>
        <v>1106787.03</v>
      </c>
      <c r="O18" s="63">
        <f t="shared" si="52"/>
        <v>160</v>
      </c>
      <c r="P18" s="63">
        <f t="shared" si="52"/>
        <v>818</v>
      </c>
      <c r="Q18" s="63">
        <f t="shared" si="52"/>
        <v>161.22</v>
      </c>
      <c r="R18" s="64">
        <f t="shared" si="52"/>
        <v>2429818.38</v>
      </c>
      <c r="S18" s="64">
        <f t="shared" si="52"/>
        <v>1150963.81</v>
      </c>
      <c r="T18" s="63">
        <f t="shared" si="52"/>
        <v>165</v>
      </c>
      <c r="U18" s="63">
        <f t="shared" si="52"/>
        <v>686</v>
      </c>
      <c r="V18" s="63">
        <f t="shared" si="52"/>
        <v>166.38</v>
      </c>
      <c r="W18" s="64">
        <f t="shared" si="52"/>
        <v>2016669.7200000002</v>
      </c>
      <c r="X18" s="64">
        <f t="shared" si="52"/>
        <v>1121617</v>
      </c>
      <c r="Y18" s="53">
        <f t="shared" si="53"/>
        <v>7.7616963546116866E-4</v>
      </c>
      <c r="Z18" s="53">
        <f t="shared" si="54"/>
        <v>8.887040048406005E-4</v>
      </c>
      <c r="AA18" s="53">
        <f t="shared" si="55"/>
        <v>1.05829204891955E-3</v>
      </c>
      <c r="AB18" s="53">
        <f t="shared" si="56"/>
        <v>1.2552205764885774E-3</v>
      </c>
      <c r="AC18" s="53">
        <f t="shared" si="57"/>
        <v>6.8587380724138348E-4</v>
      </c>
      <c r="AD18" s="53">
        <f t="shared" si="58"/>
        <v>1.0073641371040906E-3</v>
      </c>
      <c r="AE18" s="53">
        <f t="shared" si="59"/>
        <v>1.0462391666922471E-3</v>
      </c>
      <c r="AF18" s="53">
        <f t="shared" si="60"/>
        <v>1.0103003508069148E-3</v>
      </c>
      <c r="AG18" s="53">
        <f t="shared" si="61"/>
        <v>1.1596021967675897E-3</v>
      </c>
      <c r="AH18" s="53">
        <f t="shared" si="62"/>
        <v>1.5876260914467523E-3</v>
      </c>
      <c r="AI18" s="53">
        <f t="shared" si="63"/>
        <v>1.9555388065393194E-3</v>
      </c>
      <c r="AJ18" s="50">
        <f t="shared" si="64"/>
        <v>1.7814015582538578E-3</v>
      </c>
      <c r="AK18" s="50">
        <f t="shared" si="65"/>
        <v>1.0507928461007765E-3</v>
      </c>
      <c r="AL18" s="50">
        <f t="shared" si="66"/>
        <v>1.4415617961843273E-3</v>
      </c>
      <c r="AM18" s="50">
        <f t="shared" si="67"/>
        <v>1.5782525328437856E-3</v>
      </c>
      <c r="AN18" s="50">
        <f t="shared" si="68"/>
        <v>1.6804408338380462E-3</v>
      </c>
      <c r="AO18" s="54">
        <f t="shared" si="8"/>
        <v>4.3109243697478989</v>
      </c>
      <c r="AP18" s="54">
        <f t="shared" si="9"/>
        <v>5.8510638297872344</v>
      </c>
      <c r="AQ18" s="54">
        <f t="shared" si="10"/>
        <v>5.1124999999999998</v>
      </c>
      <c r="AR18" s="54">
        <f t="shared" si="11"/>
        <v>4.1575757575757573</v>
      </c>
      <c r="AS18" s="55">
        <f t="shared" si="12"/>
        <v>-3.557209522121807E-2</v>
      </c>
      <c r="AT18" s="56">
        <f t="shared" si="13"/>
        <v>6323.9965546218482</v>
      </c>
      <c r="AU18" s="56">
        <f t="shared" si="14"/>
        <v>7849.553404255319</v>
      </c>
      <c r="AV18" s="56">
        <f t="shared" si="15"/>
        <v>7193.5238125000005</v>
      </c>
      <c r="AW18" s="56">
        <f t="shared" si="16"/>
        <v>6797.6787878787882</v>
      </c>
      <c r="AX18" s="50">
        <f t="shared" si="17"/>
        <v>7.4902354731795739E-2</v>
      </c>
      <c r="AY18" s="56">
        <f t="shared" si="18"/>
        <v>1466.9699610136452</v>
      </c>
      <c r="AZ18" s="56">
        <f t="shared" si="19"/>
        <v>1341.5600363636363</v>
      </c>
      <c r="BA18" s="56">
        <f t="shared" si="20"/>
        <v>1407.0462224938876</v>
      </c>
      <c r="BB18" s="56">
        <f t="shared" si="21"/>
        <v>1635.0102040816328</v>
      </c>
      <c r="BC18" s="50">
        <f t="shared" si="22"/>
        <v>0.11454920518745682</v>
      </c>
      <c r="BD18" s="56">
        <f t="shared" si="23"/>
        <v>10572.558319327733</v>
      </c>
      <c r="BE18" s="56">
        <f t="shared" si="24"/>
        <v>13929.546028368795</v>
      </c>
      <c r="BF18" s="56">
        <f t="shared" si="25"/>
        <v>15186.364874999999</v>
      </c>
      <c r="BG18" s="56">
        <f t="shared" si="26"/>
        <v>12222.240727272729</v>
      </c>
      <c r="BH18" s="50">
        <f t="shared" si="27"/>
        <v>0.15603436350208688</v>
      </c>
      <c r="BI18" s="56">
        <f t="shared" si="28"/>
        <v>2452.5037816764134</v>
      </c>
      <c r="BJ18" s="56">
        <f t="shared" si="29"/>
        <v>2380.6860484848489</v>
      </c>
      <c r="BK18" s="56">
        <f t="shared" si="30"/>
        <v>2970.4381173594129</v>
      </c>
      <c r="BL18" s="56">
        <f t="shared" si="31"/>
        <v>2939.7517784256561</v>
      </c>
      <c r="BM18" s="50">
        <f t="shared" si="32"/>
        <v>0.19867369844224392</v>
      </c>
      <c r="BN18" s="50">
        <f t="shared" si="69"/>
        <v>0.59815196697103357</v>
      </c>
      <c r="BO18" s="50">
        <f t="shared" si="70"/>
        <v>0.56351825021928104</v>
      </c>
      <c r="BP18" s="50">
        <f t="shared" si="71"/>
        <v>0.47368306185913372</v>
      </c>
      <c r="BQ18" s="50">
        <f t="shared" si="72"/>
        <v>0.55617287693494988</v>
      </c>
      <c r="BR18" s="50">
        <f t="shared" si="36"/>
        <v>-7.0181312365585891E-2</v>
      </c>
      <c r="BS18" s="52">
        <f t="shared" si="37"/>
        <v>1.0369747899159665</v>
      </c>
      <c r="BT18" s="52">
        <f t="shared" si="38"/>
        <v>1.0635460992907799</v>
      </c>
      <c r="BU18" s="52">
        <f t="shared" si="39"/>
        <v>1.0635460992907799</v>
      </c>
      <c r="BV18" s="52">
        <f t="shared" si="40"/>
        <v>1.0083636363636364</v>
      </c>
      <c r="BW18" s="52">
        <f t="shared" si="41"/>
        <v>-2.8611153552330126E-2</v>
      </c>
      <c r="BX18" s="56">
        <f t="shared" si="42"/>
        <v>6098.5055915721223</v>
      </c>
      <c r="BY18" s="56">
        <f t="shared" si="42"/>
        <v>7380.5483462256616</v>
      </c>
      <c r="BZ18" s="56">
        <f t="shared" si="42"/>
        <v>6763.7160413610318</v>
      </c>
      <c r="CA18" s="56">
        <f t="shared" si="42"/>
        <v>6741.2970308931363</v>
      </c>
      <c r="CB18" s="50">
        <f t="shared" si="43"/>
        <v>0.10540146756761604</v>
      </c>
      <c r="CC18" s="56">
        <f t="shared" si="44"/>
        <v>10195.578930307942</v>
      </c>
      <c r="CD18" s="56">
        <f t="shared" si="44"/>
        <v>13097.265870898909</v>
      </c>
      <c r="CE18" s="56">
        <f t="shared" si="44"/>
        <v>14278.990713356898</v>
      </c>
      <c r="CF18" s="56">
        <f t="shared" si="44"/>
        <v>12120.866209880996</v>
      </c>
      <c r="CG18" s="50">
        <f t="shared" si="45"/>
        <v>0.18883550338174904</v>
      </c>
    </row>
    <row r="19" spans="1:85" s="34" customFormat="1" ht="15" customHeight="1" x14ac:dyDescent="0.3">
      <c r="A19" s="35"/>
      <c r="B19" s="39" t="s">
        <v>50</v>
      </c>
      <c r="C19" s="40"/>
      <c r="D19" s="41" t="s">
        <v>51</v>
      </c>
      <c r="E19" s="42">
        <f t="shared" si="51"/>
        <v>5799</v>
      </c>
      <c r="F19" s="42">
        <f t="shared" si="51"/>
        <v>43441</v>
      </c>
      <c r="G19" s="42">
        <f t="shared" si="51"/>
        <v>3982.1900000000005</v>
      </c>
      <c r="H19" s="43">
        <f t="shared" si="51"/>
        <v>29794420.460000001</v>
      </c>
      <c r="I19" s="43">
        <f t="shared" si="51"/>
        <v>23277129.629999995</v>
      </c>
      <c r="J19" s="42">
        <f t="shared" si="51"/>
        <v>5236</v>
      </c>
      <c r="K19" s="42">
        <f t="shared" si="51"/>
        <v>38618</v>
      </c>
      <c r="L19" s="42">
        <f t="shared" si="51"/>
        <v>3599.2799999999997</v>
      </c>
      <c r="M19" s="43">
        <f t="shared" si="51"/>
        <v>26787740.18</v>
      </c>
      <c r="N19" s="43">
        <f t="shared" si="51"/>
        <v>20047352.93</v>
      </c>
      <c r="O19" s="42">
        <f t="shared" si="52"/>
        <v>4712</v>
      </c>
      <c r="P19" s="42">
        <f t="shared" si="52"/>
        <v>33404</v>
      </c>
      <c r="Q19" s="42">
        <f t="shared" si="52"/>
        <v>3232.9500000000007</v>
      </c>
      <c r="R19" s="43">
        <f t="shared" si="52"/>
        <v>25218272.290000003</v>
      </c>
      <c r="S19" s="43">
        <f t="shared" si="52"/>
        <v>13599505.729999999</v>
      </c>
      <c r="T19" s="42">
        <f t="shared" si="52"/>
        <v>6121</v>
      </c>
      <c r="U19" s="42">
        <f t="shared" si="52"/>
        <v>37819</v>
      </c>
      <c r="V19" s="42">
        <f t="shared" si="52"/>
        <v>4612.1500000000005</v>
      </c>
      <c r="W19" s="43">
        <f t="shared" si="52"/>
        <v>35471102.199999996</v>
      </c>
      <c r="X19" s="43">
        <f t="shared" si="52"/>
        <v>22820122.249999996</v>
      </c>
      <c r="Y19" s="53">
        <f t="shared" si="53"/>
        <v>3.7823594252431238E-2</v>
      </c>
      <c r="Z19" s="53">
        <f t="shared" si="54"/>
        <v>3.3001802619470812E-2</v>
      </c>
      <c r="AA19" s="53">
        <f t="shared" si="55"/>
        <v>3.1166700840680746E-2</v>
      </c>
      <c r="AB19" s="53">
        <f t="shared" si="56"/>
        <v>4.6564879689009596E-2</v>
      </c>
      <c r="AC19" s="53">
        <f t="shared" si="57"/>
        <v>5.8080007914956995E-2</v>
      </c>
      <c r="AD19" s="53">
        <f t="shared" si="58"/>
        <v>4.7154409995982756E-2</v>
      </c>
      <c r="AE19" s="53">
        <f t="shared" si="59"/>
        <v>4.27244170222345E-2</v>
      </c>
      <c r="AF19" s="53">
        <f t="shared" si="60"/>
        <v>5.5697593246598703E-2</v>
      </c>
      <c r="AG19" s="53">
        <f t="shared" si="61"/>
        <v>2.7461036212340882E-2</v>
      </c>
      <c r="AH19" s="53">
        <f t="shared" si="62"/>
        <v>2.1653506275858134E-2</v>
      </c>
      <c r="AI19" s="53">
        <f t="shared" si="63"/>
        <v>2.0295883224395645E-2</v>
      </c>
      <c r="AJ19" s="50">
        <f t="shared" si="64"/>
        <v>3.13329823448045E-2</v>
      </c>
      <c r="AK19" s="50">
        <f t="shared" si="65"/>
        <v>3.2501839887953535E-2</v>
      </c>
      <c r="AL19" s="50">
        <f t="shared" si="66"/>
        <v>2.6111164402163201E-2</v>
      </c>
      <c r="AM19" s="50">
        <f t="shared" si="67"/>
        <v>1.8648244347314508E-2</v>
      </c>
      <c r="AN19" s="50">
        <f t="shared" si="68"/>
        <v>3.4189803883211599E-2</v>
      </c>
      <c r="AO19" s="54">
        <f t="shared" si="8"/>
        <v>7.4911191584755992</v>
      </c>
      <c r="AP19" s="54">
        <f t="shared" si="9"/>
        <v>7.375477463712758</v>
      </c>
      <c r="AQ19" s="54">
        <f t="shared" si="10"/>
        <v>7.0891341256366722</v>
      </c>
      <c r="AR19" s="54">
        <f t="shared" si="11"/>
        <v>6.178565593857213</v>
      </c>
      <c r="AS19" s="55">
        <f t="shared" si="12"/>
        <v>-0.17521461571377317</v>
      </c>
      <c r="AT19" s="56">
        <f t="shared" si="13"/>
        <v>4013.9902793585093</v>
      </c>
      <c r="AU19" s="56">
        <f t="shared" si="14"/>
        <v>3828.7534243697478</v>
      </c>
      <c r="AV19" s="56">
        <f t="shared" si="15"/>
        <v>2886.1429817487265</v>
      </c>
      <c r="AW19" s="56">
        <f t="shared" si="16"/>
        <v>3728.1689674889717</v>
      </c>
      <c r="AX19" s="50">
        <f t="shared" si="17"/>
        <v>-7.1206279033444897E-2</v>
      </c>
      <c r="AY19" s="56">
        <f t="shared" si="18"/>
        <v>535.83319053428772</v>
      </c>
      <c r="AZ19" s="56">
        <f t="shared" si="19"/>
        <v>519.11939846703604</v>
      </c>
      <c r="BA19" s="56">
        <f t="shared" si="20"/>
        <v>407.12207310501731</v>
      </c>
      <c r="BB19" s="56">
        <f t="shared" si="21"/>
        <v>603.40363970491012</v>
      </c>
      <c r="BC19" s="50">
        <f t="shared" si="22"/>
        <v>0.12610351572892831</v>
      </c>
      <c r="BD19" s="56">
        <f t="shared" si="23"/>
        <v>5137.8548818761856</v>
      </c>
      <c r="BE19" s="56">
        <f t="shared" si="24"/>
        <v>5116.0695530939647</v>
      </c>
      <c r="BF19" s="56">
        <f t="shared" si="25"/>
        <v>5351.9253586587438</v>
      </c>
      <c r="BG19" s="56">
        <f t="shared" si="26"/>
        <v>5794.984839078581</v>
      </c>
      <c r="BH19" s="50">
        <f t="shared" si="27"/>
        <v>0.12789967258912371</v>
      </c>
      <c r="BI19" s="56">
        <f t="shared" si="28"/>
        <v>685.8594521304758</v>
      </c>
      <c r="BJ19" s="56">
        <f t="shared" si="29"/>
        <v>693.65943808586667</v>
      </c>
      <c r="BK19" s="56">
        <f t="shared" si="30"/>
        <v>754.94767961920741</v>
      </c>
      <c r="BL19" s="56">
        <f t="shared" si="31"/>
        <v>937.91750707316419</v>
      </c>
      <c r="BM19" s="50">
        <f t="shared" si="32"/>
        <v>0.36750686187924342</v>
      </c>
      <c r="BN19" s="50">
        <f t="shared" si="69"/>
        <v>0.78125800974213666</v>
      </c>
      <c r="BO19" s="50">
        <f t="shared" si="70"/>
        <v>0.74837790703105145</v>
      </c>
      <c r="BP19" s="50">
        <f t="shared" si="71"/>
        <v>0.53927190465750963</v>
      </c>
      <c r="BQ19" s="50">
        <f t="shared" si="72"/>
        <v>0.64334404161819359</v>
      </c>
      <c r="BR19" s="50">
        <f t="shared" si="36"/>
        <v>-0.17652806934992349</v>
      </c>
      <c r="BS19" s="52">
        <f t="shared" si="37"/>
        <v>0.68670287980686329</v>
      </c>
      <c r="BT19" s="52">
        <f t="shared" si="38"/>
        <v>0.68741023682200153</v>
      </c>
      <c r="BU19" s="52">
        <f t="shared" si="39"/>
        <v>0.68741023682200153</v>
      </c>
      <c r="BV19" s="52">
        <f t="shared" si="40"/>
        <v>0.75349616075804615</v>
      </c>
      <c r="BW19" s="52">
        <f t="shared" si="41"/>
        <v>6.6793280951182865E-2</v>
      </c>
      <c r="BX19" s="56">
        <f t="shared" si="42"/>
        <v>5845.3086442384702</v>
      </c>
      <c r="BY19" s="56">
        <f t="shared" si="42"/>
        <v>5569.823111844591</v>
      </c>
      <c r="BZ19" s="56">
        <f t="shared" si="42"/>
        <v>4198.5743405448675</v>
      </c>
      <c r="CA19" s="56">
        <f t="shared" si="42"/>
        <v>4947.8274232191043</v>
      </c>
      <c r="CB19" s="50">
        <f t="shared" si="43"/>
        <v>-0.15353872235711352</v>
      </c>
      <c r="CC19" s="56">
        <f t="shared" si="44"/>
        <v>7481.918356482237</v>
      </c>
      <c r="CD19" s="56">
        <f t="shared" si="44"/>
        <v>7442.5274443777644</v>
      </c>
      <c r="CE19" s="56">
        <f t="shared" si="44"/>
        <v>7785.6352320289561</v>
      </c>
      <c r="CF19" s="56">
        <f t="shared" si="44"/>
        <v>7690.7954424725976</v>
      </c>
      <c r="CG19" s="50">
        <f t="shared" si="45"/>
        <v>2.7917584239527615E-2</v>
      </c>
    </row>
    <row r="20" spans="1:85" s="34" customFormat="1" ht="15" customHeight="1" x14ac:dyDescent="0.3">
      <c r="A20" s="35"/>
      <c r="B20" s="39" t="s">
        <v>52</v>
      </c>
      <c r="C20" s="58"/>
      <c r="D20" s="41" t="s">
        <v>53</v>
      </c>
      <c r="E20" s="59">
        <f t="shared" si="51"/>
        <v>558</v>
      </c>
      <c r="F20" s="59">
        <f t="shared" si="51"/>
        <v>6700</v>
      </c>
      <c r="G20" s="59">
        <f t="shared" si="51"/>
        <v>396.31000000000006</v>
      </c>
      <c r="H20" s="60">
        <f t="shared" si="51"/>
        <v>3862140.51</v>
      </c>
      <c r="I20" s="60">
        <f t="shared" si="51"/>
        <v>4228194.55</v>
      </c>
      <c r="J20" s="59">
        <f t="shared" si="51"/>
        <v>841</v>
      </c>
      <c r="K20" s="59">
        <f t="shared" si="51"/>
        <v>7769</v>
      </c>
      <c r="L20" s="59">
        <f t="shared" si="51"/>
        <v>599.67000000000007</v>
      </c>
      <c r="M20" s="60">
        <f t="shared" si="51"/>
        <v>3207220.13</v>
      </c>
      <c r="N20" s="60">
        <f t="shared" si="51"/>
        <v>5770388.290000001</v>
      </c>
      <c r="O20" s="59">
        <f t="shared" si="52"/>
        <v>552</v>
      </c>
      <c r="P20" s="59">
        <f t="shared" si="52"/>
        <v>5206</v>
      </c>
      <c r="Q20" s="59">
        <f t="shared" si="52"/>
        <v>404.24</v>
      </c>
      <c r="R20" s="60">
        <f t="shared" si="52"/>
        <v>3999711.8700000006</v>
      </c>
      <c r="S20" s="60">
        <f t="shared" si="52"/>
        <v>2463203.44</v>
      </c>
      <c r="T20" s="59">
        <f t="shared" si="52"/>
        <v>527</v>
      </c>
      <c r="U20" s="59">
        <f t="shared" si="52"/>
        <v>5441</v>
      </c>
      <c r="V20" s="59">
        <f t="shared" si="52"/>
        <v>361</v>
      </c>
      <c r="W20" s="60">
        <f t="shared" si="52"/>
        <v>3195004.57</v>
      </c>
      <c r="X20" s="60">
        <f t="shared" si="52"/>
        <v>2740407.06</v>
      </c>
      <c r="Y20" s="53">
        <f>+E20/E$8</f>
        <v>3.6395181225826229E-3</v>
      </c>
      <c r="Z20" s="53">
        <f>+J20/J$8</f>
        <v>5.3007097026308162E-3</v>
      </c>
      <c r="AA20" s="53">
        <f>+O20/O$8</f>
        <v>3.6511075687724473E-3</v>
      </c>
      <c r="AB20" s="53">
        <f>+T20/T$8</f>
        <v>4.0090984473301842E-3</v>
      </c>
      <c r="AC20" s="53">
        <f>+F20/F$8</f>
        <v>8.9578060594878543E-3</v>
      </c>
      <c r="AD20" s="53">
        <f>+K20/K$8</f>
        <v>9.4863175529232482E-3</v>
      </c>
      <c r="AE20" s="53">
        <f>+P20/P$8</f>
        <v>6.6585832540340326E-3</v>
      </c>
      <c r="AF20" s="53">
        <f>+U20/U$8</f>
        <v>8.0131839777557202E-3</v>
      </c>
      <c r="AG20" s="53">
        <f>+H20/H$8</f>
        <v>3.5596725415299006E-3</v>
      </c>
      <c r="AH20" s="53">
        <f>+M20/M$8</f>
        <v>2.5925128714240626E-3</v>
      </c>
      <c r="AI20" s="53">
        <f>+R20/R$8</f>
        <v>3.2190026386914364E-3</v>
      </c>
      <c r="AJ20" s="50">
        <f>+W20/W$8</f>
        <v>2.8222698358490732E-3</v>
      </c>
      <c r="AK20" s="50">
        <f>+I20/I$8</f>
        <v>5.903825104883337E-3</v>
      </c>
      <c r="AL20" s="50">
        <f>+N20/N$8</f>
        <v>7.5157831475612885E-3</v>
      </c>
      <c r="AM20" s="50">
        <f>+S20/S$8</f>
        <v>3.3776536102290873E-3</v>
      </c>
      <c r="AN20" s="50">
        <f>+X20/X$8</f>
        <v>4.1057615255136728E-3</v>
      </c>
      <c r="AO20" s="54">
        <f t="shared" si="8"/>
        <v>12.007168458781361</v>
      </c>
      <c r="AP20" s="54">
        <f t="shared" si="9"/>
        <v>9.2378121284185486</v>
      </c>
      <c r="AQ20" s="54">
        <f t="shared" si="10"/>
        <v>9.4311594202898554</v>
      </c>
      <c r="AR20" s="54">
        <f t="shared" si="11"/>
        <v>10.324478178368121</v>
      </c>
      <c r="AS20" s="55">
        <f t="shared" si="12"/>
        <v>-0.14014047410008779</v>
      </c>
      <c r="AT20" s="56">
        <f>+I20/E20</f>
        <v>7577.4095878136195</v>
      </c>
      <c r="AU20" s="56">
        <f>+N20/J20</f>
        <v>6861.341605231868</v>
      </c>
      <c r="AV20" s="56">
        <f>+S20/O20</f>
        <v>4462.3250724637683</v>
      </c>
      <c r="AW20" s="56">
        <f>+X20/T20</f>
        <v>5200.0133965844407</v>
      </c>
      <c r="AX20" s="50">
        <f>+(AW20/AT20)-1</f>
        <v>-0.31374787962533135</v>
      </c>
      <c r="AY20" s="56">
        <f>+I20/F20</f>
        <v>631.07381343283578</v>
      </c>
      <c r="AZ20" s="56">
        <f>+N20/K20</f>
        <v>742.74530698931665</v>
      </c>
      <c r="BA20" s="56">
        <f>+S20/P20</f>
        <v>473.1470303495966</v>
      </c>
      <c r="BB20" s="56">
        <f>+X20/U20</f>
        <v>503.6587134717883</v>
      </c>
      <c r="BC20" s="50">
        <f>+(BB20/AY20)-1</f>
        <v>-0.20190205527298122</v>
      </c>
      <c r="BD20" s="56">
        <f>+H20/E20</f>
        <v>6921.3987634408595</v>
      </c>
      <c r="BE20" s="56">
        <f>+M20/J20</f>
        <v>3813.5792271105825</v>
      </c>
      <c r="BF20" s="56">
        <f>+R20/O20</f>
        <v>7245.8548369565224</v>
      </c>
      <c r="BG20" s="56">
        <f>+W20/T20</f>
        <v>6062.6272675521823</v>
      </c>
      <c r="BH20" s="50">
        <f>+(BG20/BD20)-1</f>
        <v>-0.12407484747515873</v>
      </c>
      <c r="BI20" s="56">
        <f t="shared" si="28"/>
        <v>576.43888208955218</v>
      </c>
      <c r="BJ20" s="56">
        <f t="shared" si="29"/>
        <v>412.82277384476765</v>
      </c>
      <c r="BK20" s="56">
        <f t="shared" si="30"/>
        <v>768.28887245485987</v>
      </c>
      <c r="BL20" s="56">
        <f t="shared" si="31"/>
        <v>587.20907369968756</v>
      </c>
      <c r="BM20" s="50">
        <f t="shared" si="32"/>
        <v>1.8684013075409123E-2</v>
      </c>
      <c r="BN20" s="50">
        <f>+I20/H20</f>
        <v>1.0947800938500811</v>
      </c>
      <c r="BO20" s="50">
        <f>+N20/M20</f>
        <v>1.7991868521977632</v>
      </c>
      <c r="BP20" s="50">
        <f>+S20/R20</f>
        <v>0.61584522087087223</v>
      </c>
      <c r="BQ20" s="50">
        <f>+X20/W20</f>
        <v>0.85771616282852459</v>
      </c>
      <c r="BR20" s="50">
        <f>+(BQ20/BN20)-1</f>
        <v>-0.21654022789897387</v>
      </c>
      <c r="BS20" s="52">
        <f>+G20/E20</f>
        <v>0.71023297491039439</v>
      </c>
      <c r="BT20" s="52">
        <f>+L20/J20</f>
        <v>0.7130439952437575</v>
      </c>
      <c r="BU20" s="52">
        <f>+L20/J20</f>
        <v>0.7130439952437575</v>
      </c>
      <c r="BV20" s="52">
        <f>+V20/T20</f>
        <v>0.6850094876660342</v>
      </c>
      <c r="BW20" s="52">
        <f>+BV20-BS20</f>
        <v>-2.5223487244360188E-2</v>
      </c>
      <c r="BX20" s="56">
        <f>+AT20/BS20</f>
        <v>10668.907042466753</v>
      </c>
      <c r="BY20" s="56">
        <f>+AU20/BT20</f>
        <v>9622.6062501042252</v>
      </c>
      <c r="BZ20" s="56">
        <f>+AV20/BU20</f>
        <v>6258.1342837594493</v>
      </c>
      <c r="CA20" s="56">
        <f>+AW20/BV20</f>
        <v>7591.1552908587255</v>
      </c>
      <c r="CB20" s="50">
        <f>+(CA20/BX20)-1</f>
        <v>-0.2884786360362197</v>
      </c>
      <c r="CC20" s="56">
        <f>+BD20/BS20</f>
        <v>9745.2512174812618</v>
      </c>
      <c r="CD20" s="56">
        <f>+BE20/BT20</f>
        <v>5348.3084529824728</v>
      </c>
      <c r="CE20" s="56">
        <f>+BF20/BU20</f>
        <v>10161.86222068877</v>
      </c>
      <c r="CF20" s="56">
        <f>+BG20/BV20</f>
        <v>8850.4281717451522</v>
      </c>
      <c r="CG20" s="50">
        <f>+(CF20/CC20)-1</f>
        <v>-9.1821444698208965E-2</v>
      </c>
    </row>
    <row r="21" spans="1:85" s="34" customFormat="1" ht="15" customHeight="1" x14ac:dyDescent="0.3">
      <c r="A21" s="35"/>
      <c r="B21" s="39" t="s">
        <v>54</v>
      </c>
      <c r="C21" s="40"/>
      <c r="D21" s="41" t="s">
        <v>55</v>
      </c>
      <c r="E21" s="42">
        <f t="shared" si="51"/>
        <v>8370</v>
      </c>
      <c r="F21" s="42">
        <f t="shared" si="51"/>
        <v>71935</v>
      </c>
      <c r="G21" s="42">
        <f t="shared" si="51"/>
        <v>5805.8200000000015</v>
      </c>
      <c r="H21" s="43">
        <f t="shared" si="51"/>
        <v>35133201.789999999</v>
      </c>
      <c r="I21" s="43">
        <f t="shared" si="51"/>
        <v>35385965.029999994</v>
      </c>
      <c r="J21" s="42">
        <f t="shared" si="51"/>
        <v>12393</v>
      </c>
      <c r="K21" s="42">
        <f t="shared" si="51"/>
        <v>103331</v>
      </c>
      <c r="L21" s="42">
        <f t="shared" si="51"/>
        <v>8645.1500000000033</v>
      </c>
      <c r="M21" s="43">
        <f t="shared" si="51"/>
        <v>50938779.530000009</v>
      </c>
      <c r="N21" s="43">
        <f t="shared" si="51"/>
        <v>49057895.290000007</v>
      </c>
      <c r="O21" s="42">
        <f t="shared" si="52"/>
        <v>13262</v>
      </c>
      <c r="P21" s="42">
        <f t="shared" si="52"/>
        <v>109943</v>
      </c>
      <c r="Q21" s="42">
        <f t="shared" si="52"/>
        <v>9255.15</v>
      </c>
      <c r="R21" s="43">
        <f t="shared" si="52"/>
        <v>55384416.319999993</v>
      </c>
      <c r="S21" s="43">
        <f t="shared" si="52"/>
        <v>34603282.759999998</v>
      </c>
      <c r="T21" s="42">
        <f t="shared" si="52"/>
        <v>11935</v>
      </c>
      <c r="U21" s="42">
        <f t="shared" si="52"/>
        <v>88893</v>
      </c>
      <c r="V21" s="42">
        <f t="shared" si="52"/>
        <v>8029.0299999999979</v>
      </c>
      <c r="W21" s="43">
        <f t="shared" si="52"/>
        <v>46592535.870000005</v>
      </c>
      <c r="X21" s="43">
        <f t="shared" si="52"/>
        <v>37372011.270000003</v>
      </c>
      <c r="Y21" s="53">
        <f t="shared" si="53"/>
        <v>5.4592771838739347E-2</v>
      </c>
      <c r="Z21" s="53">
        <f t="shared" si="54"/>
        <v>7.8111409446734489E-2</v>
      </c>
      <c r="AA21" s="53">
        <f t="shared" si="55"/>
        <v>8.7719182204819196E-2</v>
      </c>
      <c r="AB21" s="53">
        <f t="shared" si="56"/>
        <v>9.07942883660071E-2</v>
      </c>
      <c r="AC21" s="53">
        <f t="shared" si="57"/>
        <v>9.6176086401381908E-2</v>
      </c>
      <c r="AD21" s="53">
        <f t="shared" si="58"/>
        <v>0.12617205291042763</v>
      </c>
      <c r="AE21" s="53">
        <f t="shared" si="59"/>
        <v>0.14061940428318548</v>
      </c>
      <c r="AF21" s="53">
        <f t="shared" si="60"/>
        <v>0.13091636892752051</v>
      </c>
      <c r="AG21" s="53">
        <f t="shared" si="61"/>
        <v>3.2381704752604185E-2</v>
      </c>
      <c r="AH21" s="53">
        <f t="shared" si="62"/>
        <v>4.1175671214734359E-2</v>
      </c>
      <c r="AI21" s="53">
        <f t="shared" si="63"/>
        <v>4.4573856335422733E-2</v>
      </c>
      <c r="AJ21" s="50">
        <f t="shared" si="64"/>
        <v>4.1156970414479556E-2</v>
      </c>
      <c r="AK21" s="50">
        <f t="shared" si="65"/>
        <v>4.9409398322184064E-2</v>
      </c>
      <c r="AL21" s="50">
        <f t="shared" si="66"/>
        <v>6.3896653768408418E-2</v>
      </c>
      <c r="AM21" s="50">
        <f t="shared" si="67"/>
        <v>4.7449553310177223E-2</v>
      </c>
      <c r="AN21" s="50">
        <f t="shared" si="68"/>
        <v>5.5991888301232653E-2</v>
      </c>
      <c r="AO21" s="54">
        <f t="shared" si="8"/>
        <v>8.5943847072879329</v>
      </c>
      <c r="AP21" s="54">
        <f t="shared" si="9"/>
        <v>8.3378520132332774</v>
      </c>
      <c r="AQ21" s="54">
        <f t="shared" si="10"/>
        <v>8.2900769114763992</v>
      </c>
      <c r="AR21" s="54">
        <f t="shared" si="11"/>
        <v>7.4480938416422289</v>
      </c>
      <c r="AS21" s="55">
        <f t="shared" si="12"/>
        <v>-0.1333767226726148</v>
      </c>
      <c r="AT21" s="56">
        <f t="shared" si="13"/>
        <v>4227.7138626045389</v>
      </c>
      <c r="AU21" s="56">
        <f t="shared" si="14"/>
        <v>3958.5165246510132</v>
      </c>
      <c r="AV21" s="65">
        <f t="shared" si="15"/>
        <v>2609.2054561906198</v>
      </c>
      <c r="AW21" s="65">
        <f t="shared" si="16"/>
        <v>3131.2954562211985</v>
      </c>
      <c r="AX21" s="45">
        <f t="shared" si="17"/>
        <v>-0.25934073166150307</v>
      </c>
      <c r="AY21" s="65">
        <f t="shared" si="18"/>
        <v>491.91582720511565</v>
      </c>
      <c r="AZ21" s="65">
        <f t="shared" si="19"/>
        <v>474.76454587684242</v>
      </c>
      <c r="BA21" s="65">
        <f t="shared" si="20"/>
        <v>314.73838952911962</v>
      </c>
      <c r="BB21" s="65">
        <f t="shared" si="21"/>
        <v>420.41568256218153</v>
      </c>
      <c r="BC21" s="45">
        <f t="shared" si="22"/>
        <v>-0.14535036420594871</v>
      </c>
      <c r="BD21" s="65">
        <f t="shared" si="23"/>
        <v>4197.515148148148</v>
      </c>
      <c r="BE21" s="65">
        <f t="shared" si="24"/>
        <v>4110.2864141047376</v>
      </c>
      <c r="BF21" s="65">
        <f t="shared" si="25"/>
        <v>4176.173753581661</v>
      </c>
      <c r="BG21" s="65">
        <f t="shared" si="26"/>
        <v>3903.8572157519902</v>
      </c>
      <c r="BH21" s="45">
        <f t="shared" si="27"/>
        <v>-6.9959945832646531E-2</v>
      </c>
      <c r="BI21" s="56">
        <f t="shared" si="28"/>
        <v>488.40205449364009</v>
      </c>
      <c r="BJ21" s="56">
        <f t="shared" si="29"/>
        <v>492.96706244979731</v>
      </c>
      <c r="BK21" s="56">
        <f t="shared" si="30"/>
        <v>503.755730878728</v>
      </c>
      <c r="BL21" s="56">
        <f t="shared" si="31"/>
        <v>524.14178697985221</v>
      </c>
      <c r="BM21" s="50">
        <f t="shared" si="32"/>
        <v>7.3176867618351737E-2</v>
      </c>
      <c r="BN21" s="50">
        <f t="shared" si="69"/>
        <v>1.0071944265572725</v>
      </c>
      <c r="BO21" s="50">
        <f t="shared" si="70"/>
        <v>0.96307559275360588</v>
      </c>
      <c r="BP21" s="50">
        <f t="shared" si="71"/>
        <v>0.62478373988937985</v>
      </c>
      <c r="BQ21" s="50">
        <f t="shared" si="72"/>
        <v>0.8021029671849883</v>
      </c>
      <c r="BR21" s="50">
        <f t="shared" si="36"/>
        <v>-0.20362648359097335</v>
      </c>
      <c r="BS21" s="52">
        <f t="shared" si="37"/>
        <v>0.69364635603345304</v>
      </c>
      <c r="BT21" s="52">
        <f t="shared" si="38"/>
        <v>0.69758331316065547</v>
      </c>
      <c r="BU21" s="66">
        <f t="shared" si="39"/>
        <v>0.69758331316065547</v>
      </c>
      <c r="BV21" s="66">
        <f t="shared" si="40"/>
        <v>0.67272978634268943</v>
      </c>
      <c r="BW21" s="66">
        <f t="shared" si="41"/>
        <v>-2.0916569690763609E-2</v>
      </c>
      <c r="BX21" s="65">
        <f t="shared" si="42"/>
        <v>6094.9125239845498</v>
      </c>
      <c r="BY21" s="65">
        <f t="shared" si="42"/>
        <v>5674.6147018848706</v>
      </c>
      <c r="BZ21" s="65">
        <f t="shared" si="42"/>
        <v>3740.3495854404305</v>
      </c>
      <c r="CA21" s="65">
        <f t="shared" si="42"/>
        <v>4654.6109891232209</v>
      </c>
      <c r="CB21" s="45">
        <f t="shared" si="43"/>
        <v>-0.23631209294530309</v>
      </c>
      <c r="CC21" s="65">
        <f t="shared" si="44"/>
        <v>6051.3763413264596</v>
      </c>
      <c r="CD21" s="65">
        <f t="shared" si="44"/>
        <v>5892.1799540782977</v>
      </c>
      <c r="CE21" s="65">
        <f t="shared" si="44"/>
        <v>5986.6308078098709</v>
      </c>
      <c r="CF21" s="65">
        <f t="shared" si="44"/>
        <v>5803.0093137029025</v>
      </c>
      <c r="CG21" s="45">
        <f t="shared" si="45"/>
        <v>-4.1043064191429113E-2</v>
      </c>
    </row>
    <row r="22" spans="1:85" s="34" customFormat="1" ht="15" customHeight="1" x14ac:dyDescent="0.3">
      <c r="A22" s="35"/>
      <c r="B22" s="39" t="s">
        <v>56</v>
      </c>
      <c r="C22" s="40"/>
      <c r="D22" s="41" t="s">
        <v>57</v>
      </c>
      <c r="E22" s="42">
        <f t="shared" si="51"/>
        <v>159</v>
      </c>
      <c r="F22" s="42">
        <f t="shared" si="51"/>
        <v>2505</v>
      </c>
      <c r="G22" s="42">
        <f t="shared" si="51"/>
        <v>110.34</v>
      </c>
      <c r="H22" s="43">
        <f t="shared" si="51"/>
        <v>1369847.87</v>
      </c>
      <c r="I22" s="43">
        <f t="shared" si="51"/>
        <v>1422113.55</v>
      </c>
      <c r="J22" s="42">
        <f t="shared" si="51"/>
        <v>141</v>
      </c>
      <c r="K22" s="42">
        <f t="shared" si="51"/>
        <v>2785</v>
      </c>
      <c r="L22" s="42">
        <f t="shared" si="51"/>
        <v>91.3</v>
      </c>
      <c r="M22" s="43">
        <f t="shared" si="51"/>
        <v>1341823</v>
      </c>
      <c r="N22" s="43">
        <f t="shared" si="51"/>
        <v>1239899.8899999999</v>
      </c>
      <c r="O22" s="42">
        <f t="shared" si="52"/>
        <v>89</v>
      </c>
      <c r="P22" s="42">
        <f t="shared" si="52"/>
        <v>752</v>
      </c>
      <c r="Q22" s="42">
        <f t="shared" si="52"/>
        <v>58.39</v>
      </c>
      <c r="R22" s="43">
        <f t="shared" si="52"/>
        <v>371289.19</v>
      </c>
      <c r="S22" s="43">
        <f t="shared" si="52"/>
        <v>372963.07</v>
      </c>
      <c r="T22" s="42">
        <f t="shared" si="52"/>
        <v>91</v>
      </c>
      <c r="U22" s="42">
        <f t="shared" si="52"/>
        <v>916</v>
      </c>
      <c r="V22" s="42">
        <f t="shared" si="52"/>
        <v>61.02</v>
      </c>
      <c r="W22" s="43">
        <f t="shared" si="52"/>
        <v>456818.36</v>
      </c>
      <c r="X22" s="43">
        <f t="shared" si="52"/>
        <v>522400.07</v>
      </c>
      <c r="Y22" s="53">
        <f t="shared" si="53"/>
        <v>1.0370669919187044E-3</v>
      </c>
      <c r="Z22" s="53">
        <f t="shared" si="54"/>
        <v>8.887040048406005E-4</v>
      </c>
      <c r="AA22" s="53">
        <f t="shared" si="55"/>
        <v>5.8867495221149961E-4</v>
      </c>
      <c r="AB22" s="53">
        <f t="shared" si="56"/>
        <v>6.922731664270337E-4</v>
      </c>
      <c r="AC22" s="53">
        <f t="shared" si="57"/>
        <v>3.3491498774652351E-3</v>
      </c>
      <c r="AD22" s="53">
        <f t="shared" si="58"/>
        <v>3.4006171173756273E-3</v>
      </c>
      <c r="AE22" s="53">
        <f t="shared" si="59"/>
        <v>9.6182378160460861E-4</v>
      </c>
      <c r="AF22" s="53">
        <f t="shared" si="60"/>
        <v>1.349030789124102E-3</v>
      </c>
      <c r="AG22" s="53">
        <f t="shared" si="61"/>
        <v>1.2625666612301016E-3</v>
      </c>
      <c r="AH22" s="53">
        <f t="shared" si="62"/>
        <v>1.084644414062358E-3</v>
      </c>
      <c r="AI22" s="53">
        <f t="shared" si="63"/>
        <v>2.9881674509909286E-4</v>
      </c>
      <c r="AJ22" s="50">
        <f t="shared" si="64"/>
        <v>4.0352514359315701E-4</v>
      </c>
      <c r="AK22" s="50">
        <f t="shared" si="65"/>
        <v>1.9856961592471579E-3</v>
      </c>
      <c r="AL22" s="50">
        <f t="shared" si="66"/>
        <v>1.6149378914542844E-3</v>
      </c>
      <c r="AM22" s="50">
        <f t="shared" si="67"/>
        <v>5.1142347376212816E-4</v>
      </c>
      <c r="AN22" s="50">
        <f t="shared" si="68"/>
        <v>7.8267573443328137E-4</v>
      </c>
      <c r="AO22" s="54">
        <f t="shared" si="8"/>
        <v>15.754716981132075</v>
      </c>
      <c r="AP22" s="54">
        <f t="shared" si="9"/>
        <v>19.75177304964539</v>
      </c>
      <c r="AQ22" s="54">
        <f t="shared" si="10"/>
        <v>8.4494382022471903</v>
      </c>
      <c r="AR22" s="54">
        <f t="shared" si="11"/>
        <v>10.065934065934066</v>
      </c>
      <c r="AS22" s="55">
        <f t="shared" si="12"/>
        <v>-0.36108442455747847</v>
      </c>
      <c r="AT22" s="56">
        <f t="shared" si="13"/>
        <v>8944.110377358491</v>
      </c>
      <c r="AU22" s="56">
        <f t="shared" si="14"/>
        <v>8793.6162411347505</v>
      </c>
      <c r="AV22" s="56">
        <f t="shared" si="15"/>
        <v>4190.5962921348319</v>
      </c>
      <c r="AW22" s="56">
        <f t="shared" si="16"/>
        <v>5740.6601098901101</v>
      </c>
      <c r="AX22" s="50">
        <f t="shared" si="17"/>
        <v>-0.35816309641903954</v>
      </c>
      <c r="AY22" s="56">
        <f t="shared" si="18"/>
        <v>567.71</v>
      </c>
      <c r="AZ22" s="56">
        <f t="shared" si="19"/>
        <v>445.20642369838419</v>
      </c>
      <c r="BA22" s="56">
        <f t="shared" si="20"/>
        <v>495.96152925531914</v>
      </c>
      <c r="BB22" s="56">
        <f t="shared" si="21"/>
        <v>570.30575327510917</v>
      </c>
      <c r="BC22" s="50">
        <f t="shared" si="22"/>
        <v>4.5723226208964629E-3</v>
      </c>
      <c r="BD22" s="56">
        <f t="shared" si="23"/>
        <v>8615.3954088050323</v>
      </c>
      <c r="BE22" s="56">
        <f t="shared" si="24"/>
        <v>9516.4751773049647</v>
      </c>
      <c r="BF22" s="56">
        <f t="shared" si="25"/>
        <v>4171.7886516853932</v>
      </c>
      <c r="BG22" s="56">
        <f t="shared" si="26"/>
        <v>5019.9819780219777</v>
      </c>
      <c r="BH22" s="50">
        <f t="shared" si="27"/>
        <v>-0.41732425038884469</v>
      </c>
      <c r="BI22" s="56">
        <f t="shared" si="28"/>
        <v>546.84545708582834</v>
      </c>
      <c r="BJ22" s="56">
        <f t="shared" si="29"/>
        <v>481.80359066427292</v>
      </c>
      <c r="BK22" s="56">
        <f t="shared" si="30"/>
        <v>493.73562500000003</v>
      </c>
      <c r="BL22" s="56">
        <f t="shared" si="31"/>
        <v>498.71</v>
      </c>
      <c r="BM22" s="50">
        <f t="shared" si="32"/>
        <v>-8.8023876695154546E-2</v>
      </c>
      <c r="BN22" s="50">
        <f t="shared" si="69"/>
        <v>1.0381543681927248</v>
      </c>
      <c r="BO22" s="50">
        <f t="shared" si="70"/>
        <v>0.9240413154343009</v>
      </c>
      <c r="BP22" s="50">
        <f t="shared" si="71"/>
        <v>1.0045082917711663</v>
      </c>
      <c r="BQ22" s="50">
        <f t="shared" si="72"/>
        <v>1.143561896242524</v>
      </c>
      <c r="BR22" s="50">
        <f t="shared" si="36"/>
        <v>0.10153357851135225</v>
      </c>
      <c r="BS22" s="52">
        <f t="shared" si="37"/>
        <v>0.69396226415094342</v>
      </c>
      <c r="BT22" s="52">
        <f t="shared" si="38"/>
        <v>0.64751773049645389</v>
      </c>
      <c r="BU22" s="52">
        <f t="shared" si="39"/>
        <v>0.64751773049645389</v>
      </c>
      <c r="BV22" s="52">
        <f t="shared" si="40"/>
        <v>0.67054945054945059</v>
      </c>
      <c r="BW22" s="52">
        <f t="shared" si="41"/>
        <v>-2.3412813601492832E-2</v>
      </c>
      <c r="BX22" s="56">
        <f t="shared" si="42"/>
        <v>12888.467917346385</v>
      </c>
      <c r="BY22" s="56">
        <f t="shared" si="42"/>
        <v>13580.502628696602</v>
      </c>
      <c r="BZ22" s="56">
        <f t="shared" si="42"/>
        <v>6471.7861685762464</v>
      </c>
      <c r="CA22" s="56">
        <f t="shared" si="42"/>
        <v>8561.1286463454599</v>
      </c>
      <c r="CB22" s="50">
        <f t="shared" si="43"/>
        <v>-0.33575280621033532</v>
      </c>
      <c r="CC22" s="56">
        <f t="shared" si="44"/>
        <v>12414.789468914265</v>
      </c>
      <c r="CD22" s="56">
        <f t="shared" si="44"/>
        <v>14696.856516976999</v>
      </c>
      <c r="CE22" s="56">
        <f t="shared" si="44"/>
        <v>6442.740414979633</v>
      </c>
      <c r="CF22" s="56">
        <f t="shared" si="44"/>
        <v>7486.3710258931487</v>
      </c>
      <c r="CG22" s="50">
        <f t="shared" si="45"/>
        <v>-0.39697962300218781</v>
      </c>
    </row>
    <row r="23" spans="1:85" s="34" customFormat="1" ht="15" customHeight="1" x14ac:dyDescent="0.3">
      <c r="A23" s="35"/>
      <c r="B23" s="39" t="s">
        <v>58</v>
      </c>
      <c r="C23" s="40"/>
      <c r="D23" s="41" t="s">
        <v>59</v>
      </c>
      <c r="E23" s="42">
        <f t="shared" si="51"/>
        <v>466</v>
      </c>
      <c r="F23" s="42">
        <f t="shared" si="51"/>
        <v>12170</v>
      </c>
      <c r="G23" s="42">
        <f t="shared" si="51"/>
        <v>618.33999999999992</v>
      </c>
      <c r="H23" s="43">
        <f t="shared" si="51"/>
        <v>10985173.01</v>
      </c>
      <c r="I23" s="43">
        <f t="shared" si="51"/>
        <v>6209601.8299999991</v>
      </c>
      <c r="J23" s="42">
        <f t="shared" si="51"/>
        <v>509</v>
      </c>
      <c r="K23" s="42">
        <f t="shared" si="51"/>
        <v>13555</v>
      </c>
      <c r="L23" s="42">
        <f t="shared" si="51"/>
        <v>684.09</v>
      </c>
      <c r="M23" s="43">
        <f t="shared" si="51"/>
        <v>12545252.42</v>
      </c>
      <c r="N23" s="43">
        <f t="shared" si="51"/>
        <v>6896056.040000001</v>
      </c>
      <c r="O23" s="42">
        <f t="shared" si="52"/>
        <v>438</v>
      </c>
      <c r="P23" s="42">
        <f t="shared" si="52"/>
        <v>11428</v>
      </c>
      <c r="Q23" s="42">
        <f t="shared" si="52"/>
        <v>608.2800000000002</v>
      </c>
      <c r="R23" s="43">
        <f t="shared" si="52"/>
        <v>9452220.8499999996</v>
      </c>
      <c r="S23" s="43">
        <f t="shared" si="52"/>
        <v>4949197.5600000015</v>
      </c>
      <c r="T23" s="42">
        <f t="shared" si="52"/>
        <v>383</v>
      </c>
      <c r="U23" s="42">
        <f t="shared" si="52"/>
        <v>9461</v>
      </c>
      <c r="V23" s="42">
        <f t="shared" si="52"/>
        <v>581.17999999999995</v>
      </c>
      <c r="W23" s="43">
        <f t="shared" si="52"/>
        <v>9050073.2200000007</v>
      </c>
      <c r="X23" s="43">
        <f t="shared" si="52"/>
        <v>5681275.1199999982</v>
      </c>
      <c r="Y23" s="53">
        <f>+E23/E$8</f>
        <v>3.0394542027302909E-3</v>
      </c>
      <c r="Z23" s="53">
        <f>+J23/J$8</f>
        <v>3.2081584288217425E-3</v>
      </c>
      <c r="AA23" s="53">
        <f>+O23/O$8</f>
        <v>2.8970744839172682E-3</v>
      </c>
      <c r="AB23" s="53">
        <f>+T23/T$8</f>
        <v>2.9136332169401526E-3</v>
      </c>
      <c r="AC23" s="53">
        <f>+F23/F$8</f>
        <v>1.6271119364771221E-2</v>
      </c>
      <c r="AD23" s="53">
        <f>+K23/K$8</f>
        <v>1.6551298034479939E-2</v>
      </c>
      <c r="AE23" s="53">
        <f>+P23/P$8</f>
        <v>1.4616651830023227E-2</v>
      </c>
      <c r="AF23" s="53">
        <f>+U23/U$8</f>
        <v>1.3933602943125687E-2</v>
      </c>
      <c r="AG23" s="53">
        <f>+H23/H$8</f>
        <v>1.0124856572774555E-2</v>
      </c>
      <c r="AH23" s="53">
        <f>+M23/M$8</f>
        <v>1.0140784559778212E-2</v>
      </c>
      <c r="AI23" s="53">
        <f>+R23/R$8</f>
        <v>7.6072289321291054E-3</v>
      </c>
      <c r="AJ23" s="50">
        <f>+W23/W$8</f>
        <v>7.9942760961470224E-3</v>
      </c>
      <c r="AK23" s="50">
        <f>+I23/I$8</f>
        <v>8.6704627097358867E-3</v>
      </c>
      <c r="AL23" s="50">
        <f>+N23/N$8</f>
        <v>8.9819365985976379E-3</v>
      </c>
      <c r="AM23" s="50">
        <f>+S23/S$8</f>
        <v>6.7865588098849827E-3</v>
      </c>
      <c r="AN23" s="50">
        <f>+X23/X$8</f>
        <v>8.5118598415645837E-3</v>
      </c>
      <c r="AO23" s="54">
        <f t="shared" si="8"/>
        <v>26.115879828326179</v>
      </c>
      <c r="AP23" s="54">
        <f t="shared" si="9"/>
        <v>26.630648330058939</v>
      </c>
      <c r="AQ23" s="54">
        <f t="shared" si="10"/>
        <v>26.091324200913242</v>
      </c>
      <c r="AR23" s="54">
        <f t="shared" si="11"/>
        <v>24.702349869451698</v>
      </c>
      <c r="AS23" s="55">
        <f t="shared" si="12"/>
        <v>-5.4125304916639916E-2</v>
      </c>
      <c r="AT23" s="56">
        <f>+I23/E23</f>
        <v>13325.325815450642</v>
      </c>
      <c r="AU23" s="56">
        <f>+N23/J23</f>
        <v>13548.243693516701</v>
      </c>
      <c r="AV23" s="56">
        <f>+S23/O23</f>
        <v>11299.537808219182</v>
      </c>
      <c r="AW23" s="56">
        <f>+X23/T23</f>
        <v>14833.616501305478</v>
      </c>
      <c r="AX23" s="50">
        <f>+(AW23/AT23)-1</f>
        <v>0.11318977912765038</v>
      </c>
      <c r="AY23" s="56">
        <f>+I23/F23</f>
        <v>510.23844124897283</v>
      </c>
      <c r="AZ23" s="56">
        <f>+N23/K23</f>
        <v>508.74629583179643</v>
      </c>
      <c r="BA23" s="56">
        <f>+S23/P23</f>
        <v>433.07644032201625</v>
      </c>
      <c r="BB23" s="56">
        <f>+X23/U23</f>
        <v>600.49414649614187</v>
      </c>
      <c r="BC23" s="50">
        <f>+(BB23/AY23)-1</f>
        <v>0.17688926970347274</v>
      </c>
      <c r="BD23" s="56">
        <f>+H23/E23</f>
        <v>23573.332639484979</v>
      </c>
      <c r="BE23" s="56">
        <f>+M23/J23</f>
        <v>24646.86133595285</v>
      </c>
      <c r="BF23" s="56">
        <f>+R23/O23</f>
        <v>21580.412899543378</v>
      </c>
      <c r="BG23" s="56">
        <f>+W23/T23</f>
        <v>23629.433994778068</v>
      </c>
      <c r="BH23" s="50">
        <f>+(BG23/BD23)-1</f>
        <v>2.3798652549924526E-3</v>
      </c>
      <c r="BI23" s="56">
        <f t="shared" si="28"/>
        <v>902.64363270336889</v>
      </c>
      <c r="BJ23" s="56">
        <f t="shared" si="29"/>
        <v>925.50737144964955</v>
      </c>
      <c r="BK23" s="56">
        <f t="shared" si="30"/>
        <v>827.11067990899539</v>
      </c>
      <c r="BL23" s="56">
        <f t="shared" si="31"/>
        <v>956.5662424690837</v>
      </c>
      <c r="BM23" s="50">
        <f t="shared" si="32"/>
        <v>5.9738536684981192E-2</v>
      </c>
      <c r="BN23" s="50">
        <f>+I23/H23</f>
        <v>0.56527119093593581</v>
      </c>
      <c r="BO23" s="50">
        <f>+N23/M23</f>
        <v>0.5496944827515875</v>
      </c>
      <c r="BP23" s="50">
        <f>+S23/R23</f>
        <v>0.52360155761701244</v>
      </c>
      <c r="BQ23" s="50">
        <f>+X23/W23</f>
        <v>0.62776012766888944</v>
      </c>
      <c r="BR23" s="50">
        <f>+(BQ23/BN23)-1</f>
        <v>0.11054682731927112</v>
      </c>
      <c r="BS23" s="52">
        <f>+G23/E23</f>
        <v>1.326909871244635</v>
      </c>
      <c r="BT23" s="52">
        <f>+L23/J23</f>
        <v>1.3439882121807467</v>
      </c>
      <c r="BU23" s="52">
        <f>+L23/J23</f>
        <v>1.3439882121807467</v>
      </c>
      <c r="BV23" s="52">
        <f>+V23/T23</f>
        <v>1.5174412532637074</v>
      </c>
      <c r="BW23" s="57">
        <f>+BV23-BS23</f>
        <v>0.19053138201907238</v>
      </c>
      <c r="BX23" s="56">
        <f>+AT23/BS23</f>
        <v>10042.374470356115</v>
      </c>
      <c r="BY23" s="56">
        <f>+AU23/BT23</f>
        <v>10080.626876580567</v>
      </c>
      <c r="BZ23" s="56">
        <f>+AV23/BU23</f>
        <v>8407.4679419134372</v>
      </c>
      <c r="CA23" s="56">
        <f>+AW23/BV23</f>
        <v>9775.4140197529141</v>
      </c>
      <c r="CB23" s="50">
        <f>+(CA23/BX23)-1</f>
        <v>-2.6583399313701794E-2</v>
      </c>
      <c r="CC23" s="56">
        <f>+BD23/BS23</f>
        <v>17765.58691011418</v>
      </c>
      <c r="CD23" s="56">
        <f>+BE23/BT23</f>
        <v>18338.599336344632</v>
      </c>
      <c r="CE23" s="56">
        <f>+BF23/BU23</f>
        <v>16056.995667043193</v>
      </c>
      <c r="CF23" s="56">
        <f>+BG23/BV23</f>
        <v>15571.893767851614</v>
      </c>
      <c r="CG23" s="50">
        <f>+(CF23/CC23)-1</f>
        <v>-0.12347991391231028</v>
      </c>
    </row>
    <row r="24" spans="1:85" s="34" customFormat="1" ht="11.4" customHeight="1" x14ac:dyDescent="0.25">
      <c r="A24" s="67"/>
      <c r="B24" s="68"/>
      <c r="C24" s="69"/>
      <c r="D24" s="70"/>
      <c r="E24" s="71"/>
      <c r="F24" s="71"/>
      <c r="G24" s="71"/>
      <c r="H24" s="72"/>
      <c r="I24" s="72"/>
      <c r="J24" s="71"/>
      <c r="K24" s="71"/>
      <c r="L24" s="71"/>
      <c r="M24" s="72"/>
      <c r="N24" s="72"/>
      <c r="O24" s="71"/>
      <c r="P24" s="71"/>
      <c r="Q24" s="71"/>
      <c r="R24" s="72"/>
      <c r="S24" s="72"/>
      <c r="T24" s="71"/>
      <c r="U24" s="71"/>
      <c r="V24" s="71"/>
      <c r="W24" s="72"/>
      <c r="X24" s="72"/>
      <c r="Y24" s="73"/>
      <c r="Z24" s="73"/>
      <c r="AA24" s="74"/>
      <c r="AB24" s="74"/>
      <c r="AC24" s="73"/>
      <c r="AD24" s="73"/>
      <c r="AE24" s="74"/>
      <c r="AF24" s="74"/>
      <c r="AG24" s="73"/>
      <c r="AH24" s="73"/>
      <c r="AI24" s="74"/>
      <c r="AJ24" s="74"/>
      <c r="AK24" s="73"/>
      <c r="AL24" s="73"/>
      <c r="AM24" s="74"/>
      <c r="AN24" s="74"/>
      <c r="AO24" s="75"/>
      <c r="AP24" s="75"/>
      <c r="AQ24" s="75"/>
      <c r="AR24" s="75"/>
      <c r="AS24" s="73"/>
      <c r="AT24" s="73"/>
      <c r="AU24" s="73"/>
      <c r="AV24" s="74"/>
      <c r="AW24" s="74"/>
      <c r="AX24" s="74"/>
      <c r="AY24" s="73"/>
      <c r="AZ24" s="73"/>
      <c r="BA24" s="74"/>
      <c r="BB24" s="74"/>
      <c r="BC24" s="74"/>
      <c r="BD24" s="73"/>
      <c r="BE24" s="73"/>
      <c r="BF24" s="74"/>
      <c r="BG24" s="74"/>
      <c r="BH24" s="74"/>
      <c r="BI24" s="73"/>
      <c r="BJ24" s="73"/>
      <c r="BK24" s="74"/>
      <c r="BL24" s="74"/>
      <c r="BM24" s="74"/>
      <c r="BN24" s="73"/>
      <c r="BO24" s="73"/>
      <c r="BP24" s="74"/>
      <c r="BQ24" s="74"/>
      <c r="BR24" s="74"/>
      <c r="BS24" s="73"/>
      <c r="BT24" s="73"/>
      <c r="BU24" s="74"/>
      <c r="BV24" s="74"/>
      <c r="BW24" s="74"/>
      <c r="BX24" s="73"/>
      <c r="BY24" s="73"/>
      <c r="BZ24" s="74"/>
      <c r="CA24" s="74"/>
      <c r="CB24" s="74"/>
      <c r="CC24" s="73"/>
      <c r="CD24" s="73"/>
      <c r="CE24" s="74"/>
      <c r="CF24" s="74"/>
      <c r="CG24" s="74"/>
    </row>
    <row r="25" spans="1:85" x14ac:dyDescent="0.25">
      <c r="A25" s="76">
        <v>72002</v>
      </c>
      <c r="B25" s="76" t="s">
        <v>60</v>
      </c>
      <c r="C25" s="77">
        <v>17</v>
      </c>
      <c r="D25" s="78" t="s">
        <v>36</v>
      </c>
      <c r="E25" s="79">
        <v>3597</v>
      </c>
      <c r="F25" s="79">
        <v>18326</v>
      </c>
      <c r="G25" s="79">
        <v>3921.71</v>
      </c>
      <c r="H25" s="80">
        <v>30626146.949999999</v>
      </c>
      <c r="I25" s="80">
        <v>20067019.82</v>
      </c>
      <c r="J25" s="79">
        <v>3228</v>
      </c>
      <c r="K25" s="79">
        <v>18044</v>
      </c>
      <c r="L25" s="79">
        <v>3682.65</v>
      </c>
      <c r="M25" s="80">
        <v>31972373.649999999</v>
      </c>
      <c r="N25" s="80">
        <v>19505308.449999999</v>
      </c>
      <c r="O25" s="79">
        <v>2407</v>
      </c>
      <c r="P25" s="79">
        <v>13171</v>
      </c>
      <c r="Q25" s="79">
        <v>2847.76</v>
      </c>
      <c r="R25" s="80">
        <v>26574323.440000001</v>
      </c>
      <c r="S25" s="80">
        <v>14617163.449999999</v>
      </c>
      <c r="T25" s="79">
        <v>1648</v>
      </c>
      <c r="U25" s="79">
        <v>9026</v>
      </c>
      <c r="V25" s="79">
        <v>2012.28</v>
      </c>
      <c r="W25" s="80">
        <v>19639398.010000002</v>
      </c>
      <c r="X25" s="80">
        <v>9973737.4800000004</v>
      </c>
    </row>
    <row r="26" spans="1:85" x14ac:dyDescent="0.25">
      <c r="A26" s="76">
        <v>73518</v>
      </c>
      <c r="B26" s="76" t="s">
        <v>61</v>
      </c>
      <c r="C26" s="77">
        <v>26</v>
      </c>
      <c r="D26" s="78" t="s">
        <v>36</v>
      </c>
      <c r="E26" s="79">
        <v>1671</v>
      </c>
      <c r="F26" s="79">
        <v>7974</v>
      </c>
      <c r="G26" s="79">
        <v>1471.21</v>
      </c>
      <c r="H26" s="80">
        <v>10618249.91</v>
      </c>
      <c r="I26" s="80">
        <v>6060772.8700000001</v>
      </c>
      <c r="J26" s="79">
        <v>1707</v>
      </c>
      <c r="K26" s="79">
        <v>8635</v>
      </c>
      <c r="L26" s="79">
        <v>1618.99</v>
      </c>
      <c r="M26" s="80">
        <v>13270284.16</v>
      </c>
      <c r="N26" s="80">
        <v>6862189.1799999997</v>
      </c>
      <c r="O26" s="79">
        <v>1393</v>
      </c>
      <c r="P26" s="79">
        <v>5753</v>
      </c>
      <c r="Q26" s="79">
        <v>1214.92</v>
      </c>
      <c r="R26" s="80">
        <v>9448509.3300000001</v>
      </c>
      <c r="S26" s="80">
        <v>4782424.6100000003</v>
      </c>
      <c r="T26" s="79">
        <v>710</v>
      </c>
      <c r="U26" s="79">
        <v>3596</v>
      </c>
      <c r="V26" s="79">
        <v>708.91</v>
      </c>
      <c r="W26" s="80">
        <v>5597139.7699999996</v>
      </c>
      <c r="X26" s="80">
        <v>3413425.04</v>
      </c>
    </row>
    <row r="27" spans="1:85" x14ac:dyDescent="0.25">
      <c r="A27" s="76">
        <v>73009</v>
      </c>
      <c r="B27" s="76" t="s">
        <v>62</v>
      </c>
      <c r="C27" s="77">
        <v>28</v>
      </c>
      <c r="D27" s="78" t="s">
        <v>36</v>
      </c>
      <c r="E27" s="79">
        <v>2852</v>
      </c>
      <c r="F27" s="79">
        <v>14107</v>
      </c>
      <c r="G27" s="79">
        <v>2825.69</v>
      </c>
      <c r="H27" s="80">
        <v>20351303.530000001</v>
      </c>
      <c r="I27" s="80">
        <v>10605264.859999999</v>
      </c>
      <c r="J27" s="79">
        <v>3209</v>
      </c>
      <c r="K27" s="79">
        <v>17361</v>
      </c>
      <c r="L27" s="79">
        <v>3462.94</v>
      </c>
      <c r="M27" s="80">
        <v>27819635.359999999</v>
      </c>
      <c r="N27" s="80">
        <v>14656320.460000001</v>
      </c>
      <c r="O27" s="79">
        <v>3615</v>
      </c>
      <c r="P27" s="79">
        <v>18739</v>
      </c>
      <c r="Q27" s="79">
        <v>3723.96</v>
      </c>
      <c r="R27" s="80">
        <v>27582263.960000001</v>
      </c>
      <c r="S27" s="80">
        <v>17392667.289999999</v>
      </c>
      <c r="T27" s="79">
        <v>3117</v>
      </c>
      <c r="U27" s="79">
        <v>17637</v>
      </c>
      <c r="V27" s="79">
        <v>2982.73</v>
      </c>
      <c r="W27" s="80">
        <v>24236189.989999998</v>
      </c>
      <c r="X27" s="80">
        <v>15543026.439999999</v>
      </c>
    </row>
    <row r="28" spans="1:85" x14ac:dyDescent="0.25">
      <c r="A28" s="76">
        <v>72046</v>
      </c>
      <c r="B28" s="76" t="s">
        <v>63</v>
      </c>
      <c r="C28" s="77">
        <v>10</v>
      </c>
      <c r="D28" s="78" t="s">
        <v>36</v>
      </c>
      <c r="E28" s="79">
        <v>3941</v>
      </c>
      <c r="F28" s="79">
        <v>16157</v>
      </c>
      <c r="G28" s="79">
        <v>3209.88</v>
      </c>
      <c r="H28" s="80">
        <v>22017140.489999998</v>
      </c>
      <c r="I28" s="80">
        <v>13306647.130000001</v>
      </c>
      <c r="J28" s="79">
        <v>4179</v>
      </c>
      <c r="K28" s="79">
        <v>18397</v>
      </c>
      <c r="L28" s="79">
        <v>3438.31</v>
      </c>
      <c r="M28" s="80">
        <v>25140520.98</v>
      </c>
      <c r="N28" s="80">
        <v>14771097.18</v>
      </c>
      <c r="O28" s="79">
        <v>4098</v>
      </c>
      <c r="P28" s="79">
        <v>18248</v>
      </c>
      <c r="Q28" s="79">
        <v>3462.32</v>
      </c>
      <c r="R28" s="80">
        <v>28389435.16</v>
      </c>
      <c r="S28" s="80">
        <v>15462775.16</v>
      </c>
      <c r="T28" s="79">
        <v>3130</v>
      </c>
      <c r="U28" s="79">
        <v>13831</v>
      </c>
      <c r="V28" s="79">
        <v>2868.25</v>
      </c>
      <c r="W28" s="80">
        <v>24888596.879999999</v>
      </c>
      <c r="X28" s="80">
        <v>13367424.02</v>
      </c>
    </row>
    <row r="29" spans="1:85" x14ac:dyDescent="0.25">
      <c r="A29" s="76">
        <v>73922</v>
      </c>
      <c r="B29" s="76" t="s">
        <v>64</v>
      </c>
      <c r="C29" s="77">
        <v>55</v>
      </c>
      <c r="D29" s="78" t="s">
        <v>36</v>
      </c>
      <c r="E29" s="79">
        <v>956</v>
      </c>
      <c r="F29" s="79">
        <v>4612</v>
      </c>
      <c r="G29" s="79">
        <v>1019.81</v>
      </c>
      <c r="H29" s="80">
        <v>9881120.4100000001</v>
      </c>
      <c r="I29" s="80">
        <v>6070260.2400000002</v>
      </c>
      <c r="J29" s="79">
        <v>845</v>
      </c>
      <c r="K29" s="79">
        <v>4378</v>
      </c>
      <c r="L29" s="79">
        <v>886.37</v>
      </c>
      <c r="M29" s="80">
        <v>9003346.8100000005</v>
      </c>
      <c r="N29" s="80">
        <v>4658665.63</v>
      </c>
      <c r="O29" s="79">
        <v>803</v>
      </c>
      <c r="P29" s="79">
        <v>4123</v>
      </c>
      <c r="Q29" s="79">
        <v>797.49</v>
      </c>
      <c r="R29" s="80">
        <v>7155035.3399999999</v>
      </c>
      <c r="S29" s="80">
        <v>3683738.1</v>
      </c>
      <c r="T29" s="79">
        <v>645</v>
      </c>
      <c r="U29" s="79">
        <v>2997</v>
      </c>
      <c r="V29" s="79">
        <v>709.17</v>
      </c>
      <c r="W29" s="80">
        <v>6301628.1500000004</v>
      </c>
      <c r="X29" s="80">
        <v>2986545.93</v>
      </c>
    </row>
    <row r="30" spans="1:85" x14ac:dyDescent="0.25">
      <c r="A30" s="76">
        <v>73035</v>
      </c>
      <c r="B30" s="76" t="s">
        <v>65</v>
      </c>
      <c r="C30" s="77">
        <v>26</v>
      </c>
      <c r="D30" s="78" t="s">
        <v>36</v>
      </c>
      <c r="E30" s="79">
        <v>7395</v>
      </c>
      <c r="F30" s="79">
        <v>39744</v>
      </c>
      <c r="G30" s="79">
        <v>9145.23</v>
      </c>
      <c r="H30" s="80">
        <v>85492345.109999999</v>
      </c>
      <c r="I30" s="80">
        <v>59446461.219999999</v>
      </c>
      <c r="J30" s="79">
        <v>8215</v>
      </c>
      <c r="K30" s="79">
        <v>44254</v>
      </c>
      <c r="L30" s="79">
        <v>10252.82</v>
      </c>
      <c r="M30" s="80">
        <v>92086451.599999994</v>
      </c>
      <c r="N30" s="80">
        <v>62543759.740000002</v>
      </c>
      <c r="O30" s="79">
        <v>7356</v>
      </c>
      <c r="P30" s="79">
        <v>42269</v>
      </c>
      <c r="Q30" s="79">
        <v>9231.31</v>
      </c>
      <c r="R30" s="80">
        <v>93778756.469999999</v>
      </c>
      <c r="S30" s="80">
        <v>60579819.460000001</v>
      </c>
      <c r="T30" s="79">
        <v>7098</v>
      </c>
      <c r="U30" s="79">
        <v>39350</v>
      </c>
      <c r="V30" s="79">
        <v>8566.24</v>
      </c>
      <c r="W30" s="80">
        <v>90507102.219999999</v>
      </c>
      <c r="X30" s="80">
        <v>54504597.469999999</v>
      </c>
    </row>
    <row r="31" spans="1:85" x14ac:dyDescent="0.25">
      <c r="A31" s="76">
        <v>70438</v>
      </c>
      <c r="B31" s="76" t="s">
        <v>66</v>
      </c>
      <c r="C31" s="77">
        <v>26</v>
      </c>
      <c r="D31" s="78" t="s">
        <v>36</v>
      </c>
      <c r="E31" s="79">
        <v>2376</v>
      </c>
      <c r="F31" s="79">
        <v>7415</v>
      </c>
      <c r="G31" s="79">
        <v>1871.44</v>
      </c>
      <c r="H31" s="80">
        <v>10357661.539999999</v>
      </c>
      <c r="I31" s="80">
        <v>7178991.7599999998</v>
      </c>
      <c r="J31" s="79">
        <v>2664</v>
      </c>
      <c r="K31" s="79">
        <v>8288</v>
      </c>
      <c r="L31" s="79">
        <v>2075.16</v>
      </c>
      <c r="M31" s="80">
        <v>12325492.529999999</v>
      </c>
      <c r="N31" s="80">
        <v>7834209.0700000003</v>
      </c>
      <c r="O31" s="79">
        <v>2251</v>
      </c>
      <c r="P31" s="79">
        <v>7030</v>
      </c>
      <c r="Q31" s="79">
        <v>1757.9</v>
      </c>
      <c r="R31" s="80">
        <v>10835951.73</v>
      </c>
      <c r="S31" s="80">
        <v>6607244.3600000003</v>
      </c>
      <c r="T31" s="79">
        <v>1397</v>
      </c>
      <c r="U31" s="79">
        <v>4978</v>
      </c>
      <c r="V31" s="79">
        <v>1237.92</v>
      </c>
      <c r="W31" s="80">
        <v>8607879.4700000007</v>
      </c>
      <c r="X31" s="80">
        <v>5403446.7199999997</v>
      </c>
    </row>
    <row r="32" spans="1:85" x14ac:dyDescent="0.25">
      <c r="A32" s="76">
        <v>72016</v>
      </c>
      <c r="B32" s="76" t="s">
        <v>67</v>
      </c>
      <c r="C32" s="77">
        <v>17</v>
      </c>
      <c r="D32" s="78" t="s">
        <v>36</v>
      </c>
      <c r="E32" s="79">
        <v>5130</v>
      </c>
      <c r="F32" s="79">
        <v>25003</v>
      </c>
      <c r="G32" s="79">
        <v>5892.18</v>
      </c>
      <c r="H32" s="80">
        <v>45739899.159999996</v>
      </c>
      <c r="I32" s="80">
        <v>27846339.48</v>
      </c>
      <c r="J32" s="79">
        <v>5139</v>
      </c>
      <c r="K32" s="79">
        <v>29511</v>
      </c>
      <c r="L32" s="79">
        <v>6875.14</v>
      </c>
      <c r="M32" s="80">
        <v>63276472.609999999</v>
      </c>
      <c r="N32" s="80">
        <v>42071242.340000004</v>
      </c>
      <c r="O32" s="79">
        <v>4809</v>
      </c>
      <c r="P32" s="79">
        <v>26246</v>
      </c>
      <c r="Q32" s="79">
        <v>6507.92</v>
      </c>
      <c r="R32" s="80">
        <v>61625041.390000001</v>
      </c>
      <c r="S32" s="80">
        <v>44783282.289999999</v>
      </c>
      <c r="T32" s="79">
        <v>4312</v>
      </c>
      <c r="U32" s="79">
        <v>24850</v>
      </c>
      <c r="V32" s="79">
        <v>5982.49</v>
      </c>
      <c r="W32" s="80">
        <v>57379149.369999997</v>
      </c>
      <c r="X32" s="80">
        <v>44241262.130000003</v>
      </c>
    </row>
    <row r="33" spans="1:24" x14ac:dyDescent="0.25">
      <c r="A33" s="76">
        <v>73010</v>
      </c>
      <c r="B33" s="76" t="s">
        <v>68</v>
      </c>
      <c r="C33" s="77">
        <v>40</v>
      </c>
      <c r="D33" s="78" t="s">
        <v>36</v>
      </c>
      <c r="E33" s="79">
        <v>6368</v>
      </c>
      <c r="F33" s="79">
        <v>28154</v>
      </c>
      <c r="G33" s="79">
        <v>5980.94</v>
      </c>
      <c r="H33" s="80">
        <v>32549245.260000002</v>
      </c>
      <c r="I33" s="80">
        <v>25958968.850000001</v>
      </c>
      <c r="J33" s="79">
        <v>6308</v>
      </c>
      <c r="K33" s="79">
        <v>30286</v>
      </c>
      <c r="L33" s="79">
        <v>5835.28</v>
      </c>
      <c r="M33" s="80">
        <v>34966854.210000001</v>
      </c>
      <c r="N33" s="80">
        <v>27869364.780000001</v>
      </c>
      <c r="O33" s="79">
        <v>6112</v>
      </c>
      <c r="P33" s="79">
        <v>29517</v>
      </c>
      <c r="Q33" s="79">
        <v>5362.58</v>
      </c>
      <c r="R33" s="80">
        <v>33580294.359999999</v>
      </c>
      <c r="S33" s="80">
        <v>27107304.899999999</v>
      </c>
      <c r="T33" s="79">
        <v>5530</v>
      </c>
      <c r="U33" s="79">
        <v>26182</v>
      </c>
      <c r="V33" s="79">
        <v>4726.79</v>
      </c>
      <c r="W33" s="80">
        <v>31147253.420000002</v>
      </c>
      <c r="X33" s="80">
        <v>25932030.66</v>
      </c>
    </row>
    <row r="34" spans="1:24" x14ac:dyDescent="0.25">
      <c r="A34" s="76">
        <v>72047</v>
      </c>
      <c r="B34" s="76" t="s">
        <v>69</v>
      </c>
      <c r="C34" s="77">
        <v>36</v>
      </c>
      <c r="D34" s="78" t="s">
        <v>36</v>
      </c>
      <c r="E34" s="79">
        <v>5116</v>
      </c>
      <c r="F34" s="79">
        <v>24399</v>
      </c>
      <c r="G34" s="79">
        <v>4019.42</v>
      </c>
      <c r="H34" s="80">
        <v>29264740.260000002</v>
      </c>
      <c r="I34" s="80">
        <v>25865053.010000002</v>
      </c>
      <c r="J34" s="79">
        <v>6077</v>
      </c>
      <c r="K34" s="79">
        <v>29292</v>
      </c>
      <c r="L34" s="79">
        <v>4799.43</v>
      </c>
      <c r="M34" s="80">
        <v>35446798.789999999</v>
      </c>
      <c r="N34" s="80">
        <v>29734057.539999999</v>
      </c>
      <c r="O34" s="79">
        <v>5994</v>
      </c>
      <c r="P34" s="79">
        <v>27865</v>
      </c>
      <c r="Q34" s="79">
        <v>4739.6499999999996</v>
      </c>
      <c r="R34" s="80">
        <v>34762286.770000003</v>
      </c>
      <c r="S34" s="80">
        <v>28183609.079999998</v>
      </c>
      <c r="T34" s="79">
        <v>4691</v>
      </c>
      <c r="U34" s="79">
        <v>22119</v>
      </c>
      <c r="V34" s="79">
        <v>3544.9</v>
      </c>
      <c r="W34" s="80">
        <v>28393490.359999999</v>
      </c>
      <c r="X34" s="80">
        <v>22567228.510000002</v>
      </c>
    </row>
    <row r="35" spans="1:24" x14ac:dyDescent="0.25">
      <c r="A35" s="76">
        <v>76379</v>
      </c>
      <c r="B35" s="76" t="s">
        <v>70</v>
      </c>
      <c r="C35" s="77">
        <v>36</v>
      </c>
      <c r="D35" s="78" t="s">
        <v>36</v>
      </c>
      <c r="E35" s="79">
        <v>5104</v>
      </c>
      <c r="F35" s="79">
        <v>24452</v>
      </c>
      <c r="G35" s="79">
        <v>5337.54</v>
      </c>
      <c r="H35" s="80">
        <v>48993993.5</v>
      </c>
      <c r="I35" s="80">
        <v>35797171.990000002</v>
      </c>
      <c r="J35" s="79">
        <v>5345</v>
      </c>
      <c r="K35" s="79">
        <v>25914</v>
      </c>
      <c r="L35" s="79">
        <v>5257.31</v>
      </c>
      <c r="M35" s="80">
        <v>53812649.659999996</v>
      </c>
      <c r="N35" s="80">
        <v>36405150.880000003</v>
      </c>
      <c r="O35" s="79">
        <v>5202</v>
      </c>
      <c r="P35" s="79">
        <v>23338</v>
      </c>
      <c r="Q35" s="79">
        <v>5066.32</v>
      </c>
      <c r="R35" s="80">
        <v>49582696.979999997</v>
      </c>
      <c r="S35" s="80">
        <v>32859920.34</v>
      </c>
      <c r="T35" s="79">
        <v>4781</v>
      </c>
      <c r="U35" s="79">
        <v>20831</v>
      </c>
      <c r="V35" s="79">
        <v>4447.3100000000004</v>
      </c>
      <c r="W35" s="80">
        <v>42952938</v>
      </c>
      <c r="X35" s="80">
        <v>27744454.399999999</v>
      </c>
    </row>
    <row r="36" spans="1:24" x14ac:dyDescent="0.25">
      <c r="A36" s="76">
        <v>72037</v>
      </c>
      <c r="B36" s="76" t="s">
        <v>71</v>
      </c>
      <c r="C36" s="77">
        <v>37</v>
      </c>
      <c r="D36" s="78" t="s">
        <v>36</v>
      </c>
      <c r="E36" s="79">
        <v>2277</v>
      </c>
      <c r="F36" s="79">
        <v>9126</v>
      </c>
      <c r="G36" s="79">
        <v>1712.11</v>
      </c>
      <c r="H36" s="80">
        <v>13080066.34</v>
      </c>
      <c r="I36" s="80">
        <v>10600455.130000001</v>
      </c>
      <c r="J36" s="79">
        <v>2398</v>
      </c>
      <c r="K36" s="79">
        <v>8532</v>
      </c>
      <c r="L36" s="79">
        <v>1759.13</v>
      </c>
      <c r="M36" s="80">
        <v>14414912.960000001</v>
      </c>
      <c r="N36" s="80">
        <v>8693611.1500000004</v>
      </c>
      <c r="O36" s="79">
        <v>2616</v>
      </c>
      <c r="P36" s="79">
        <v>9321</v>
      </c>
      <c r="Q36" s="79">
        <v>2006.82</v>
      </c>
      <c r="R36" s="80">
        <v>15985841</v>
      </c>
      <c r="S36" s="80">
        <v>8125553.6799999997</v>
      </c>
      <c r="T36" s="79">
        <v>2097</v>
      </c>
      <c r="U36" s="79">
        <v>7458</v>
      </c>
      <c r="V36" s="79">
        <v>1543.73</v>
      </c>
      <c r="W36" s="80">
        <v>15391438.9</v>
      </c>
      <c r="X36" s="80">
        <v>6687650.8300000001</v>
      </c>
    </row>
    <row r="37" spans="1:24" x14ac:dyDescent="0.25">
      <c r="A37" s="76">
        <v>73771</v>
      </c>
      <c r="B37" s="76" t="s">
        <v>72</v>
      </c>
      <c r="C37" s="77">
        <v>9</v>
      </c>
      <c r="D37" s="78" t="s">
        <v>36</v>
      </c>
      <c r="E37" s="79">
        <v>7349</v>
      </c>
      <c r="F37" s="79">
        <v>38541</v>
      </c>
      <c r="G37" s="79">
        <v>8597.36</v>
      </c>
      <c r="H37" s="80">
        <v>81182193.480000004</v>
      </c>
      <c r="I37" s="80">
        <v>39224278.689999998</v>
      </c>
      <c r="J37" s="79">
        <v>8015</v>
      </c>
      <c r="K37" s="79">
        <v>41850</v>
      </c>
      <c r="L37" s="79">
        <v>9519.0400000000009</v>
      </c>
      <c r="M37" s="80">
        <v>86905803.209999993</v>
      </c>
      <c r="N37" s="80">
        <v>40014153.869999997</v>
      </c>
      <c r="O37" s="79">
        <v>8013</v>
      </c>
      <c r="P37" s="79">
        <v>41677</v>
      </c>
      <c r="Q37" s="79">
        <v>9164.2199999999993</v>
      </c>
      <c r="R37" s="80">
        <v>89838480.510000005</v>
      </c>
      <c r="S37" s="80">
        <v>43688122.469999999</v>
      </c>
      <c r="T37" s="79">
        <v>6262</v>
      </c>
      <c r="U37" s="79">
        <v>34150</v>
      </c>
      <c r="V37" s="79">
        <v>7663.67</v>
      </c>
      <c r="W37" s="80">
        <v>74988992.420000002</v>
      </c>
      <c r="X37" s="80">
        <v>35687640.259999998</v>
      </c>
    </row>
    <row r="38" spans="1:24" x14ac:dyDescent="0.25">
      <c r="A38" s="76">
        <v>72042</v>
      </c>
      <c r="B38" s="76" t="s">
        <v>73</v>
      </c>
      <c r="C38" s="77">
        <v>28</v>
      </c>
      <c r="D38" s="78" t="s">
        <v>36</v>
      </c>
      <c r="E38" s="79">
        <v>787</v>
      </c>
      <c r="F38" s="79">
        <v>4056</v>
      </c>
      <c r="G38" s="79">
        <v>946.18</v>
      </c>
      <c r="H38" s="80">
        <v>10575801.619999999</v>
      </c>
      <c r="I38" s="80">
        <v>5368040.63</v>
      </c>
      <c r="J38" s="79">
        <v>536</v>
      </c>
      <c r="K38" s="79">
        <v>3352</v>
      </c>
      <c r="L38" s="79">
        <v>621.5</v>
      </c>
      <c r="M38" s="80">
        <v>10319027.550000001</v>
      </c>
      <c r="N38" s="80">
        <v>3902677.65</v>
      </c>
      <c r="O38" s="79">
        <v>626</v>
      </c>
      <c r="P38" s="79">
        <v>3589</v>
      </c>
      <c r="Q38" s="79">
        <v>771.69</v>
      </c>
      <c r="R38" s="80">
        <v>10296901.609999999</v>
      </c>
      <c r="S38" s="80">
        <v>3347608.38</v>
      </c>
      <c r="T38" s="79">
        <v>829</v>
      </c>
      <c r="U38" s="79">
        <v>5405</v>
      </c>
      <c r="V38" s="79">
        <v>932.28</v>
      </c>
      <c r="W38" s="80">
        <v>14397081.359999999</v>
      </c>
      <c r="X38" s="80">
        <v>4132287.1</v>
      </c>
    </row>
    <row r="39" spans="1:24" x14ac:dyDescent="0.25">
      <c r="A39" s="76">
        <v>76565</v>
      </c>
      <c r="B39" s="76" t="s">
        <v>74</v>
      </c>
      <c r="C39" s="77">
        <v>36</v>
      </c>
      <c r="D39" s="78" t="s">
        <v>36</v>
      </c>
      <c r="E39" s="79">
        <v>1999</v>
      </c>
      <c r="F39" s="79">
        <v>15794</v>
      </c>
      <c r="G39" s="79">
        <v>3385.78</v>
      </c>
      <c r="H39" s="80">
        <v>48295605.990000002</v>
      </c>
      <c r="I39" s="80">
        <v>27205110.600000001</v>
      </c>
      <c r="J39" s="79">
        <v>2435</v>
      </c>
      <c r="K39" s="79">
        <v>19874</v>
      </c>
      <c r="L39" s="79">
        <v>4103.95</v>
      </c>
      <c r="M39" s="80">
        <v>59091612.689999998</v>
      </c>
      <c r="N39" s="80">
        <v>27211714.859999999</v>
      </c>
      <c r="O39" s="79">
        <v>3290</v>
      </c>
      <c r="P39" s="79">
        <v>25922</v>
      </c>
      <c r="Q39" s="79">
        <v>5585.24</v>
      </c>
      <c r="R39" s="80">
        <v>84188816.030000001</v>
      </c>
      <c r="S39" s="80">
        <v>31351235.899999999</v>
      </c>
      <c r="T39" s="79">
        <v>2965</v>
      </c>
      <c r="U39" s="79">
        <v>21053</v>
      </c>
      <c r="V39" s="79">
        <v>4581.8999999999996</v>
      </c>
      <c r="W39" s="80">
        <v>73490272.989999995</v>
      </c>
      <c r="X39" s="80">
        <v>24275587.850000001</v>
      </c>
    </row>
    <row r="40" spans="1:24" x14ac:dyDescent="0.25">
      <c r="A40" s="76">
        <v>73278</v>
      </c>
      <c r="B40" s="76" t="s">
        <v>75</v>
      </c>
      <c r="C40" s="77">
        <v>26</v>
      </c>
      <c r="D40" s="78" t="s">
        <v>36</v>
      </c>
      <c r="E40" s="79">
        <v>2627</v>
      </c>
      <c r="F40" s="79">
        <v>12123</v>
      </c>
      <c r="G40" s="79">
        <v>2477.83</v>
      </c>
      <c r="H40" s="80">
        <v>16750347.07</v>
      </c>
      <c r="I40" s="80">
        <v>11006513.300000001</v>
      </c>
      <c r="J40" s="79">
        <v>2755</v>
      </c>
      <c r="K40" s="79">
        <v>13233</v>
      </c>
      <c r="L40" s="79">
        <v>2600.7800000000002</v>
      </c>
      <c r="M40" s="80">
        <v>21055435.469999999</v>
      </c>
      <c r="N40" s="80">
        <v>11730338.24</v>
      </c>
      <c r="O40" s="79">
        <v>2740</v>
      </c>
      <c r="P40" s="79">
        <v>12482</v>
      </c>
      <c r="Q40" s="79">
        <v>2420.2800000000002</v>
      </c>
      <c r="R40" s="80">
        <v>18547762.379999999</v>
      </c>
      <c r="S40" s="80">
        <v>10734355.43</v>
      </c>
      <c r="T40" s="79">
        <v>2176</v>
      </c>
      <c r="U40" s="79">
        <v>9975</v>
      </c>
      <c r="V40" s="79">
        <v>1981.48</v>
      </c>
      <c r="W40" s="80">
        <v>17858223.280000001</v>
      </c>
      <c r="X40" s="80">
        <v>9346688.1099999994</v>
      </c>
    </row>
    <row r="41" spans="1:24" x14ac:dyDescent="0.25">
      <c r="A41" s="76">
        <v>74757</v>
      </c>
      <c r="B41" s="76" t="s">
        <v>76</v>
      </c>
      <c r="C41" s="77">
        <v>9</v>
      </c>
      <c r="D41" s="78" t="s">
        <v>36</v>
      </c>
      <c r="E41" s="79">
        <v>4513</v>
      </c>
      <c r="F41" s="79">
        <v>21056</v>
      </c>
      <c r="G41" s="79">
        <v>4005.53</v>
      </c>
      <c r="H41" s="80">
        <v>30388575.079999998</v>
      </c>
      <c r="I41" s="80">
        <v>20218154.649999999</v>
      </c>
      <c r="J41" s="79">
        <v>3798</v>
      </c>
      <c r="K41" s="79">
        <v>19736</v>
      </c>
      <c r="L41" s="79">
        <v>3829.81</v>
      </c>
      <c r="M41" s="80">
        <v>27396361.420000002</v>
      </c>
      <c r="N41" s="80">
        <v>20736392.75</v>
      </c>
      <c r="O41" s="79">
        <v>4163</v>
      </c>
      <c r="P41" s="79">
        <v>22880</v>
      </c>
      <c r="Q41" s="79">
        <v>4468.79</v>
      </c>
      <c r="R41" s="80">
        <v>37858785.380000003</v>
      </c>
      <c r="S41" s="80">
        <v>24695465.77</v>
      </c>
      <c r="T41" s="79">
        <v>5089</v>
      </c>
      <c r="U41" s="79">
        <v>24696</v>
      </c>
      <c r="V41" s="79">
        <v>4754.05</v>
      </c>
      <c r="W41" s="80">
        <v>39523958.57</v>
      </c>
      <c r="X41" s="80">
        <v>26337163.239999998</v>
      </c>
    </row>
    <row r="42" spans="1:24" x14ac:dyDescent="0.25">
      <c r="A42" s="76">
        <v>73456</v>
      </c>
      <c r="B42" s="76" t="s">
        <v>77</v>
      </c>
      <c r="C42" s="77">
        <v>17</v>
      </c>
      <c r="D42" s="78" t="s">
        <v>36</v>
      </c>
      <c r="E42" s="79">
        <v>9206</v>
      </c>
      <c r="F42" s="79">
        <v>33718</v>
      </c>
      <c r="G42" s="79">
        <v>5847.17</v>
      </c>
      <c r="H42" s="80">
        <v>49159372.229999997</v>
      </c>
      <c r="I42" s="80">
        <v>35607969.25</v>
      </c>
      <c r="J42" s="79">
        <v>9632</v>
      </c>
      <c r="K42" s="79">
        <v>36647</v>
      </c>
      <c r="L42" s="79">
        <v>6283.28</v>
      </c>
      <c r="M42" s="80">
        <v>63411231.810000002</v>
      </c>
      <c r="N42" s="80">
        <v>39593346.740000002</v>
      </c>
      <c r="O42" s="79">
        <v>9930</v>
      </c>
      <c r="P42" s="79">
        <v>39615</v>
      </c>
      <c r="Q42" s="79">
        <v>6396.16</v>
      </c>
      <c r="R42" s="80">
        <v>71698391.569999993</v>
      </c>
      <c r="S42" s="80">
        <v>43957630.020000003</v>
      </c>
      <c r="T42" s="79">
        <v>9424</v>
      </c>
      <c r="U42" s="79">
        <v>37140</v>
      </c>
      <c r="V42" s="79">
        <v>5505.88</v>
      </c>
      <c r="W42" s="80">
        <v>66120275.07</v>
      </c>
      <c r="X42" s="80">
        <v>42103403.609999999</v>
      </c>
    </row>
    <row r="43" spans="1:24" x14ac:dyDescent="0.25">
      <c r="A43" s="76">
        <v>74437</v>
      </c>
      <c r="B43" s="76" t="s">
        <v>78</v>
      </c>
      <c r="C43" s="77">
        <v>9</v>
      </c>
      <c r="D43" s="78" t="s">
        <v>38</v>
      </c>
      <c r="E43" s="79">
        <v>3131</v>
      </c>
      <c r="F43" s="79">
        <v>15603</v>
      </c>
      <c r="G43" s="79">
        <v>2938.23</v>
      </c>
      <c r="H43" s="80">
        <v>24164762.260000002</v>
      </c>
      <c r="I43" s="80">
        <v>17390229.710000001</v>
      </c>
      <c r="J43" s="79">
        <v>2228</v>
      </c>
      <c r="K43" s="79">
        <v>11112</v>
      </c>
      <c r="L43" s="79">
        <v>2245.94</v>
      </c>
      <c r="M43" s="80">
        <v>17942380.550000001</v>
      </c>
      <c r="N43" s="80">
        <v>12680490.76</v>
      </c>
      <c r="O43" s="79">
        <v>1096</v>
      </c>
      <c r="P43" s="79">
        <v>5739</v>
      </c>
      <c r="Q43" s="79">
        <v>1156.8499999999999</v>
      </c>
      <c r="R43" s="80">
        <v>10132960.789999999</v>
      </c>
      <c r="S43" s="80">
        <v>5962988.2999999998</v>
      </c>
      <c r="T43" s="79">
        <v>520</v>
      </c>
      <c r="U43" s="79">
        <v>3034</v>
      </c>
      <c r="V43" s="79">
        <v>657.53</v>
      </c>
      <c r="W43" s="80">
        <v>5773295.9299999997</v>
      </c>
      <c r="X43" s="80">
        <v>2881527.23</v>
      </c>
    </row>
    <row r="44" spans="1:24" x14ac:dyDescent="0.25">
      <c r="A44" s="76">
        <v>170014</v>
      </c>
      <c r="B44" s="76" t="s">
        <v>79</v>
      </c>
      <c r="C44" s="77">
        <v>59</v>
      </c>
      <c r="D44" s="78" t="s">
        <v>38</v>
      </c>
      <c r="E44" s="79">
        <v>0</v>
      </c>
      <c r="F44" s="79">
        <v>0</v>
      </c>
      <c r="G44" s="79">
        <v>0</v>
      </c>
      <c r="H44" s="80">
        <v>0</v>
      </c>
      <c r="I44" s="80">
        <v>0</v>
      </c>
      <c r="J44" s="79">
        <v>0</v>
      </c>
      <c r="K44" s="79">
        <v>0</v>
      </c>
      <c r="L44" s="79">
        <v>0</v>
      </c>
      <c r="M44" s="80">
        <v>0</v>
      </c>
      <c r="N44" s="80">
        <v>0</v>
      </c>
      <c r="O44" s="79">
        <v>351</v>
      </c>
      <c r="P44" s="79">
        <v>1178</v>
      </c>
      <c r="Q44" s="79">
        <v>276.25</v>
      </c>
      <c r="R44" s="80">
        <v>3068553.38</v>
      </c>
      <c r="S44" s="80">
        <v>816515.8</v>
      </c>
      <c r="T44" s="79">
        <v>573</v>
      </c>
      <c r="U44" s="79">
        <v>1993</v>
      </c>
      <c r="V44" s="79">
        <v>428.43</v>
      </c>
      <c r="W44" s="80">
        <v>4172740.67</v>
      </c>
      <c r="X44" s="80">
        <v>1261491.53</v>
      </c>
    </row>
    <row r="45" spans="1:24" x14ac:dyDescent="0.25">
      <c r="A45" s="76">
        <v>70051</v>
      </c>
      <c r="B45" s="76" t="s">
        <v>80</v>
      </c>
      <c r="C45" s="77">
        <v>37</v>
      </c>
      <c r="D45" s="78" t="s">
        <v>40</v>
      </c>
      <c r="E45" s="79">
        <v>20</v>
      </c>
      <c r="F45" s="79">
        <v>197</v>
      </c>
      <c r="G45" s="79">
        <v>19.07</v>
      </c>
      <c r="H45" s="80">
        <v>266447.71000000002</v>
      </c>
      <c r="I45" s="80">
        <v>106643.08</v>
      </c>
      <c r="J45" s="79">
        <v>15</v>
      </c>
      <c r="K45" s="79">
        <v>139</v>
      </c>
      <c r="L45" s="79">
        <v>10.31</v>
      </c>
      <c r="M45" s="80">
        <v>190569.87</v>
      </c>
      <c r="N45" s="80">
        <v>67456.490000000005</v>
      </c>
      <c r="O45" s="79">
        <v>7</v>
      </c>
      <c r="P45" s="79">
        <v>43</v>
      </c>
      <c r="Q45" s="79">
        <v>6.28</v>
      </c>
      <c r="R45" s="80">
        <v>71408.88</v>
      </c>
      <c r="S45" s="80">
        <v>25545.66</v>
      </c>
      <c r="T45" s="79">
        <v>10</v>
      </c>
      <c r="U45" s="79">
        <v>92</v>
      </c>
      <c r="V45" s="79">
        <v>8.98</v>
      </c>
      <c r="W45" s="80">
        <v>150738.75</v>
      </c>
      <c r="X45" s="80">
        <v>47855.91</v>
      </c>
    </row>
    <row r="46" spans="1:24" x14ac:dyDescent="0.25">
      <c r="A46" s="76">
        <v>70423</v>
      </c>
      <c r="B46" s="76" t="s">
        <v>81</v>
      </c>
      <c r="C46" s="77">
        <v>17</v>
      </c>
      <c r="D46" s="78" t="s">
        <v>40</v>
      </c>
      <c r="E46" s="79">
        <v>15</v>
      </c>
      <c r="F46" s="79">
        <v>215</v>
      </c>
      <c r="G46" s="79">
        <v>12.71</v>
      </c>
      <c r="H46" s="80">
        <v>259078</v>
      </c>
      <c r="I46" s="80">
        <v>116101.36</v>
      </c>
      <c r="J46" s="79">
        <v>8</v>
      </c>
      <c r="K46" s="79">
        <v>111</v>
      </c>
      <c r="L46" s="79">
        <v>8.58</v>
      </c>
      <c r="M46" s="80">
        <v>128931.58</v>
      </c>
      <c r="N46" s="80">
        <v>57937.25</v>
      </c>
      <c r="O46" s="79">
        <v>8</v>
      </c>
      <c r="P46" s="79">
        <v>130</v>
      </c>
      <c r="Q46" s="79">
        <v>7.38</v>
      </c>
      <c r="R46" s="80">
        <v>161351.01999999999</v>
      </c>
      <c r="S46" s="80">
        <v>67811.09</v>
      </c>
      <c r="T46" s="79">
        <v>6</v>
      </c>
      <c r="U46" s="79">
        <v>106</v>
      </c>
      <c r="V46" s="79">
        <v>5.03</v>
      </c>
      <c r="W46" s="80">
        <v>125093.15</v>
      </c>
      <c r="X46" s="80">
        <v>55262.04</v>
      </c>
    </row>
    <row r="47" spans="1:24" x14ac:dyDescent="0.25">
      <c r="A47" s="76">
        <v>170001</v>
      </c>
      <c r="B47" s="76" t="s">
        <v>82</v>
      </c>
      <c r="C47" s="77">
        <v>40</v>
      </c>
      <c r="D47" s="78" t="s">
        <v>40</v>
      </c>
      <c r="E47" s="79">
        <v>6</v>
      </c>
      <c r="F47" s="79">
        <v>17</v>
      </c>
      <c r="G47" s="79">
        <v>11.97</v>
      </c>
      <c r="H47" s="80">
        <v>78227.41</v>
      </c>
      <c r="I47" s="80">
        <v>8121.68</v>
      </c>
      <c r="J47" s="79">
        <v>6</v>
      </c>
      <c r="K47" s="79">
        <v>14</v>
      </c>
      <c r="L47" s="79">
        <v>11.48</v>
      </c>
      <c r="M47" s="80">
        <v>103464</v>
      </c>
      <c r="N47" s="80">
        <v>2906.7</v>
      </c>
      <c r="O47" s="79">
        <v>1</v>
      </c>
      <c r="P47" s="79">
        <v>2</v>
      </c>
      <c r="Q47" s="79">
        <v>1.37</v>
      </c>
      <c r="R47" s="80">
        <v>3170.24</v>
      </c>
      <c r="S47" s="80">
        <v>1042.68</v>
      </c>
      <c r="T47" s="79">
        <v>1</v>
      </c>
      <c r="U47" s="79">
        <v>1</v>
      </c>
      <c r="V47" s="79">
        <v>1.3</v>
      </c>
      <c r="W47" s="80">
        <v>7859.18</v>
      </c>
      <c r="X47" s="80">
        <v>521.34</v>
      </c>
    </row>
    <row r="48" spans="1:24" x14ac:dyDescent="0.25">
      <c r="A48" s="76">
        <v>170002</v>
      </c>
      <c r="B48" s="76" t="s">
        <v>83</v>
      </c>
      <c r="C48" s="77">
        <v>53</v>
      </c>
      <c r="D48" s="78" t="s">
        <v>40</v>
      </c>
      <c r="E48" s="79">
        <v>3</v>
      </c>
      <c r="F48" s="79">
        <v>9</v>
      </c>
      <c r="G48" s="79">
        <v>3.99</v>
      </c>
      <c r="H48" s="80">
        <v>0</v>
      </c>
      <c r="I48" s="80">
        <v>4581.51</v>
      </c>
      <c r="J48" s="79">
        <v>4</v>
      </c>
      <c r="K48" s="79">
        <v>14</v>
      </c>
      <c r="L48" s="79">
        <v>5.73</v>
      </c>
      <c r="M48" s="80">
        <v>0</v>
      </c>
      <c r="N48" s="80">
        <v>4170.74</v>
      </c>
      <c r="O48" s="79">
        <v>5</v>
      </c>
      <c r="P48" s="79">
        <v>12</v>
      </c>
      <c r="Q48" s="79">
        <v>5.62</v>
      </c>
      <c r="R48" s="80">
        <v>0</v>
      </c>
      <c r="S48" s="80">
        <v>5734.74</v>
      </c>
      <c r="T48" s="79">
        <v>0</v>
      </c>
      <c r="U48" s="79">
        <v>0</v>
      </c>
      <c r="V48" s="79">
        <v>0</v>
      </c>
      <c r="W48" s="80">
        <v>0</v>
      </c>
      <c r="X48" s="80">
        <v>0</v>
      </c>
    </row>
    <row r="49" spans="1:24" x14ac:dyDescent="0.25">
      <c r="A49" s="76">
        <v>70231</v>
      </c>
      <c r="B49" s="76" t="s">
        <v>84</v>
      </c>
      <c r="C49" s="77">
        <v>58</v>
      </c>
      <c r="D49" s="78" t="s">
        <v>40</v>
      </c>
      <c r="E49" s="79">
        <v>121</v>
      </c>
      <c r="F49" s="79">
        <v>258</v>
      </c>
      <c r="G49" s="79">
        <v>74.91</v>
      </c>
      <c r="H49" s="80">
        <v>494338.25</v>
      </c>
      <c r="I49" s="80">
        <v>131661.93</v>
      </c>
      <c r="J49" s="79">
        <v>95</v>
      </c>
      <c r="K49" s="79">
        <v>230</v>
      </c>
      <c r="L49" s="79">
        <v>65.61</v>
      </c>
      <c r="M49" s="80">
        <v>525277.18000000005</v>
      </c>
      <c r="N49" s="80">
        <v>102581.7</v>
      </c>
      <c r="O49" s="79">
        <v>52</v>
      </c>
      <c r="P49" s="79">
        <v>140</v>
      </c>
      <c r="Q49" s="79">
        <v>42.72</v>
      </c>
      <c r="R49" s="80">
        <v>231880.51</v>
      </c>
      <c r="S49" s="80">
        <v>71944.92</v>
      </c>
      <c r="T49" s="79">
        <v>30</v>
      </c>
      <c r="U49" s="79">
        <v>102</v>
      </c>
      <c r="V49" s="79">
        <v>25.52</v>
      </c>
      <c r="W49" s="80">
        <v>198882.9</v>
      </c>
      <c r="X49" s="80">
        <v>50048.639999999999</v>
      </c>
    </row>
    <row r="50" spans="1:24" x14ac:dyDescent="0.25">
      <c r="A50" s="76">
        <v>70446</v>
      </c>
      <c r="B50" s="76" t="s">
        <v>85</v>
      </c>
      <c r="C50" s="77">
        <v>52</v>
      </c>
      <c r="D50" s="78" t="s">
        <v>40</v>
      </c>
      <c r="E50" s="79">
        <v>0</v>
      </c>
      <c r="F50" s="79">
        <v>0</v>
      </c>
      <c r="G50" s="79">
        <v>0</v>
      </c>
      <c r="H50" s="80">
        <v>0</v>
      </c>
      <c r="I50" s="80">
        <v>0</v>
      </c>
      <c r="J50" s="79">
        <v>8</v>
      </c>
      <c r="K50" s="79">
        <v>16</v>
      </c>
      <c r="L50" s="79">
        <v>11.5</v>
      </c>
      <c r="M50" s="80">
        <v>108360.2</v>
      </c>
      <c r="N50" s="80">
        <v>8289.31</v>
      </c>
      <c r="O50" s="79">
        <v>1</v>
      </c>
      <c r="P50" s="79">
        <v>1</v>
      </c>
      <c r="Q50" s="79">
        <v>1.66</v>
      </c>
      <c r="R50" s="80">
        <v>8606.8799999999992</v>
      </c>
      <c r="S50" s="80">
        <v>521.34</v>
      </c>
      <c r="T50" s="79">
        <v>1</v>
      </c>
      <c r="U50" s="79">
        <v>2</v>
      </c>
      <c r="V50" s="79">
        <v>1.29</v>
      </c>
      <c r="W50" s="80">
        <v>20948.740000000002</v>
      </c>
      <c r="X50" s="80">
        <v>0</v>
      </c>
    </row>
    <row r="51" spans="1:24" x14ac:dyDescent="0.25">
      <c r="A51" s="76">
        <v>76289</v>
      </c>
      <c r="B51" s="76" t="s">
        <v>86</v>
      </c>
      <c r="C51" s="77">
        <v>40</v>
      </c>
      <c r="D51" s="78" t="s">
        <v>40</v>
      </c>
      <c r="E51" s="79">
        <v>36</v>
      </c>
      <c r="F51" s="79">
        <v>499</v>
      </c>
      <c r="G51" s="79">
        <v>30.92</v>
      </c>
      <c r="H51" s="80">
        <v>418747.92</v>
      </c>
      <c r="I51" s="80">
        <v>274960.39</v>
      </c>
      <c r="J51" s="79">
        <v>46</v>
      </c>
      <c r="K51" s="79">
        <v>659</v>
      </c>
      <c r="L51" s="79">
        <v>36.340000000000003</v>
      </c>
      <c r="M51" s="80">
        <v>598595.42000000004</v>
      </c>
      <c r="N51" s="80">
        <v>348439.27</v>
      </c>
      <c r="O51" s="79">
        <v>36</v>
      </c>
      <c r="P51" s="79">
        <v>512</v>
      </c>
      <c r="Q51" s="79">
        <v>29.53</v>
      </c>
      <c r="R51" s="80">
        <v>492780.99</v>
      </c>
      <c r="S51" s="80">
        <v>268052.18</v>
      </c>
      <c r="T51" s="79">
        <v>40</v>
      </c>
      <c r="U51" s="79">
        <v>646</v>
      </c>
      <c r="V51" s="79">
        <v>46.44</v>
      </c>
      <c r="W51" s="80">
        <v>669813.87</v>
      </c>
      <c r="X51" s="80">
        <v>335018.56</v>
      </c>
    </row>
    <row r="52" spans="1:24" x14ac:dyDescent="0.25">
      <c r="A52" s="76">
        <v>70309</v>
      </c>
      <c r="B52" s="76" t="s">
        <v>87</v>
      </c>
      <c r="C52" s="77">
        <v>28</v>
      </c>
      <c r="D52" s="78" t="s">
        <v>40</v>
      </c>
      <c r="E52" s="79">
        <v>35</v>
      </c>
      <c r="F52" s="79">
        <v>127</v>
      </c>
      <c r="G52" s="79">
        <v>66.05</v>
      </c>
      <c r="H52" s="80">
        <v>347948</v>
      </c>
      <c r="I52" s="80">
        <v>65824.34</v>
      </c>
      <c r="J52" s="79">
        <v>32</v>
      </c>
      <c r="K52" s="79">
        <v>101</v>
      </c>
      <c r="L52" s="79">
        <v>54.87</v>
      </c>
      <c r="M52" s="80">
        <v>322448.07</v>
      </c>
      <c r="N52" s="80">
        <v>46399.26</v>
      </c>
      <c r="O52" s="79">
        <v>39</v>
      </c>
      <c r="P52" s="79">
        <v>128</v>
      </c>
      <c r="Q52" s="79">
        <v>88.62</v>
      </c>
      <c r="R52" s="80">
        <v>426501.56</v>
      </c>
      <c r="S52" s="80">
        <v>58911.42</v>
      </c>
      <c r="T52" s="79">
        <v>26</v>
      </c>
      <c r="U52" s="79">
        <v>109</v>
      </c>
      <c r="V52" s="79">
        <v>57.59</v>
      </c>
      <c r="W52" s="80">
        <v>336942.95</v>
      </c>
      <c r="X52" s="80">
        <v>56459.06</v>
      </c>
    </row>
    <row r="53" spans="1:24" x14ac:dyDescent="0.25">
      <c r="A53" s="76">
        <v>71082</v>
      </c>
      <c r="B53" s="76" t="s">
        <v>88</v>
      </c>
      <c r="C53" s="77">
        <v>23</v>
      </c>
      <c r="D53" s="78" t="s">
        <v>40</v>
      </c>
      <c r="E53" s="79">
        <v>16</v>
      </c>
      <c r="F53" s="79">
        <v>335</v>
      </c>
      <c r="G53" s="79">
        <v>11.14</v>
      </c>
      <c r="H53" s="80">
        <v>304034.67</v>
      </c>
      <c r="I53" s="80">
        <v>179883.48</v>
      </c>
      <c r="J53" s="79">
        <v>23</v>
      </c>
      <c r="K53" s="79">
        <v>494</v>
      </c>
      <c r="L53" s="79">
        <v>16.82</v>
      </c>
      <c r="M53" s="80">
        <v>2517578.92</v>
      </c>
      <c r="N53" s="80">
        <v>265981.55</v>
      </c>
      <c r="O53" s="79">
        <v>23</v>
      </c>
      <c r="P53" s="79">
        <v>380</v>
      </c>
      <c r="Q53" s="79">
        <v>17.25</v>
      </c>
      <c r="R53" s="80">
        <v>1936580.13</v>
      </c>
      <c r="S53" s="80">
        <v>203880.35</v>
      </c>
      <c r="T53" s="79">
        <v>9</v>
      </c>
      <c r="U53" s="79">
        <v>109</v>
      </c>
      <c r="V53" s="79">
        <v>9.31</v>
      </c>
      <c r="W53" s="80">
        <v>335266.36</v>
      </c>
      <c r="X53" s="80">
        <v>56224.59</v>
      </c>
    </row>
    <row r="54" spans="1:24" x14ac:dyDescent="0.25">
      <c r="A54" s="76">
        <v>70338</v>
      </c>
      <c r="B54" s="76" t="s">
        <v>89</v>
      </c>
      <c r="C54" s="77">
        <v>28</v>
      </c>
      <c r="D54" s="78" t="s">
        <v>40</v>
      </c>
      <c r="E54" s="79">
        <v>0</v>
      </c>
      <c r="F54" s="79">
        <v>0</v>
      </c>
      <c r="G54" s="79">
        <v>0</v>
      </c>
      <c r="H54" s="80">
        <v>0</v>
      </c>
      <c r="I54" s="80">
        <v>0</v>
      </c>
      <c r="J54" s="79">
        <v>0</v>
      </c>
      <c r="K54" s="79">
        <v>0</v>
      </c>
      <c r="L54" s="79">
        <v>0</v>
      </c>
      <c r="M54" s="80">
        <v>0</v>
      </c>
      <c r="N54" s="80">
        <v>0</v>
      </c>
      <c r="O54" s="79">
        <v>0</v>
      </c>
      <c r="P54" s="79">
        <v>0</v>
      </c>
      <c r="Q54" s="79">
        <v>0</v>
      </c>
      <c r="R54" s="80">
        <v>0</v>
      </c>
      <c r="S54" s="80">
        <v>0</v>
      </c>
      <c r="T54" s="79">
        <v>1</v>
      </c>
      <c r="U54" s="79">
        <v>2</v>
      </c>
      <c r="V54" s="79">
        <v>0.88</v>
      </c>
      <c r="W54" s="80">
        <v>15211.13</v>
      </c>
      <c r="X54" s="80">
        <v>1042.68</v>
      </c>
    </row>
    <row r="55" spans="1:24" x14ac:dyDescent="0.25">
      <c r="A55" s="76">
        <v>70425</v>
      </c>
      <c r="B55" s="76" t="s">
        <v>90</v>
      </c>
      <c r="C55" s="77">
        <v>28</v>
      </c>
      <c r="D55" s="78" t="s">
        <v>40</v>
      </c>
      <c r="E55" s="79">
        <v>30</v>
      </c>
      <c r="F55" s="79">
        <v>738</v>
      </c>
      <c r="G55" s="79">
        <v>24.7</v>
      </c>
      <c r="H55" s="80">
        <v>669438.65</v>
      </c>
      <c r="I55" s="80">
        <v>398995.94</v>
      </c>
      <c r="J55" s="79">
        <v>21</v>
      </c>
      <c r="K55" s="79">
        <v>627</v>
      </c>
      <c r="L55" s="79">
        <v>19.829999999999998</v>
      </c>
      <c r="M55" s="80">
        <v>607634.22</v>
      </c>
      <c r="N55" s="80">
        <v>326242.37</v>
      </c>
      <c r="O55" s="79">
        <v>22</v>
      </c>
      <c r="P55" s="79">
        <v>450</v>
      </c>
      <c r="Q55" s="79">
        <v>28.07</v>
      </c>
      <c r="R55" s="80">
        <v>409427.23</v>
      </c>
      <c r="S55" s="80">
        <v>219918.44</v>
      </c>
      <c r="T55" s="79">
        <v>50</v>
      </c>
      <c r="U55" s="79">
        <v>847</v>
      </c>
      <c r="V55" s="79">
        <v>51.24</v>
      </c>
      <c r="W55" s="80">
        <v>805535.81</v>
      </c>
      <c r="X55" s="80">
        <v>441053.64</v>
      </c>
    </row>
    <row r="56" spans="1:24" x14ac:dyDescent="0.25">
      <c r="A56" s="76">
        <v>70303</v>
      </c>
      <c r="B56" s="76" t="s">
        <v>91</v>
      </c>
      <c r="C56" s="77">
        <v>28</v>
      </c>
      <c r="D56" s="78" t="s">
        <v>40</v>
      </c>
      <c r="E56" s="79">
        <v>6</v>
      </c>
      <c r="F56" s="79">
        <v>12</v>
      </c>
      <c r="G56" s="79">
        <v>9.5500000000000007</v>
      </c>
      <c r="H56" s="80">
        <v>84383.19</v>
      </c>
      <c r="I56" s="80">
        <v>5914.09</v>
      </c>
      <c r="J56" s="79">
        <v>4</v>
      </c>
      <c r="K56" s="79">
        <v>10</v>
      </c>
      <c r="L56" s="79">
        <v>6.8</v>
      </c>
      <c r="M56" s="80">
        <v>74864.11</v>
      </c>
      <c r="N56" s="80">
        <v>82103.64</v>
      </c>
      <c r="O56" s="79">
        <v>2</v>
      </c>
      <c r="P56" s="79">
        <v>8</v>
      </c>
      <c r="Q56" s="79">
        <v>2.54</v>
      </c>
      <c r="R56" s="80">
        <v>39314.6</v>
      </c>
      <c r="S56" s="80">
        <v>4170.72</v>
      </c>
      <c r="T56" s="79">
        <v>1</v>
      </c>
      <c r="U56" s="79">
        <v>1</v>
      </c>
      <c r="V56" s="79">
        <v>0</v>
      </c>
      <c r="W56" s="80">
        <v>2820.67</v>
      </c>
      <c r="X56" s="80">
        <v>521.34</v>
      </c>
    </row>
    <row r="57" spans="1:24" x14ac:dyDescent="0.25">
      <c r="A57" s="76">
        <v>70295</v>
      </c>
      <c r="B57" s="76" t="s">
        <v>92</v>
      </c>
      <c r="C57" s="77">
        <v>58</v>
      </c>
      <c r="D57" s="78" t="s">
        <v>40</v>
      </c>
      <c r="E57" s="79">
        <v>13</v>
      </c>
      <c r="F57" s="79">
        <v>201</v>
      </c>
      <c r="G57" s="79">
        <v>10.64</v>
      </c>
      <c r="H57" s="80">
        <v>234417.42</v>
      </c>
      <c r="I57" s="80">
        <v>106320.35</v>
      </c>
      <c r="J57" s="79">
        <v>13</v>
      </c>
      <c r="K57" s="79">
        <v>194</v>
      </c>
      <c r="L57" s="79">
        <v>13.86</v>
      </c>
      <c r="M57" s="80">
        <v>172754.72</v>
      </c>
      <c r="N57" s="80">
        <v>98376.87</v>
      </c>
      <c r="O57" s="79">
        <v>11</v>
      </c>
      <c r="P57" s="79">
        <v>115</v>
      </c>
      <c r="Q57" s="79">
        <v>8.06</v>
      </c>
      <c r="R57" s="80">
        <v>107185.58</v>
      </c>
      <c r="S57" s="80">
        <v>59679.82</v>
      </c>
      <c r="T57" s="79">
        <v>4</v>
      </c>
      <c r="U57" s="79">
        <v>33</v>
      </c>
      <c r="V57" s="79">
        <v>3.48</v>
      </c>
      <c r="W57" s="80">
        <v>35542.379999999997</v>
      </c>
      <c r="X57" s="80">
        <v>17204.22</v>
      </c>
    </row>
    <row r="58" spans="1:24" x14ac:dyDescent="0.25">
      <c r="A58" s="76">
        <v>70080</v>
      </c>
      <c r="B58" s="76" t="s">
        <v>93</v>
      </c>
      <c r="C58" s="77">
        <v>24</v>
      </c>
      <c r="D58" s="78" t="s">
        <v>40</v>
      </c>
      <c r="E58" s="79">
        <v>12</v>
      </c>
      <c r="F58" s="79">
        <v>221</v>
      </c>
      <c r="G58" s="79">
        <v>9.52</v>
      </c>
      <c r="H58" s="80">
        <v>374335.11</v>
      </c>
      <c r="I58" s="80">
        <v>118277.38</v>
      </c>
      <c r="J58" s="79">
        <v>10</v>
      </c>
      <c r="K58" s="79">
        <v>116</v>
      </c>
      <c r="L58" s="79">
        <v>8.35</v>
      </c>
      <c r="M58" s="80">
        <v>169156.71</v>
      </c>
      <c r="N58" s="80">
        <v>60831.33</v>
      </c>
      <c r="O58" s="79">
        <v>1</v>
      </c>
      <c r="P58" s="79">
        <v>14</v>
      </c>
      <c r="Q58" s="79">
        <v>0.62</v>
      </c>
      <c r="R58" s="80">
        <v>21631.37</v>
      </c>
      <c r="S58" s="80">
        <v>7298.76</v>
      </c>
      <c r="T58" s="79">
        <v>8</v>
      </c>
      <c r="U58" s="79">
        <v>129</v>
      </c>
      <c r="V58" s="79">
        <v>7</v>
      </c>
      <c r="W58" s="80">
        <v>203378.97</v>
      </c>
      <c r="X58" s="80">
        <v>67252.86</v>
      </c>
    </row>
    <row r="59" spans="1:24" x14ac:dyDescent="0.25">
      <c r="A59" s="76">
        <v>70065</v>
      </c>
      <c r="B59" s="76" t="s">
        <v>94</v>
      </c>
      <c r="C59" s="77">
        <v>37</v>
      </c>
      <c r="D59" s="78" t="s">
        <v>40</v>
      </c>
      <c r="E59" s="79">
        <v>1</v>
      </c>
      <c r="F59" s="79">
        <v>2</v>
      </c>
      <c r="G59" s="79">
        <v>0.89</v>
      </c>
      <c r="H59" s="80">
        <v>8798.67</v>
      </c>
      <c r="I59" s="80">
        <v>1053.22</v>
      </c>
      <c r="J59" s="79">
        <v>1</v>
      </c>
      <c r="K59" s="79">
        <v>5</v>
      </c>
      <c r="L59" s="79">
        <v>1.37</v>
      </c>
      <c r="M59" s="80">
        <v>25211.24</v>
      </c>
      <c r="N59" s="80">
        <v>2606.6999999999998</v>
      </c>
      <c r="O59" s="79">
        <v>3</v>
      </c>
      <c r="P59" s="79">
        <v>7</v>
      </c>
      <c r="Q59" s="79">
        <v>3.15</v>
      </c>
      <c r="R59" s="80">
        <v>32417.599999999999</v>
      </c>
      <c r="S59" s="80">
        <v>3649.38</v>
      </c>
      <c r="T59" s="79">
        <v>0</v>
      </c>
      <c r="U59" s="79">
        <v>0</v>
      </c>
      <c r="V59" s="79">
        <v>0</v>
      </c>
      <c r="W59" s="80">
        <v>0</v>
      </c>
      <c r="X59" s="80">
        <v>0</v>
      </c>
    </row>
    <row r="60" spans="1:24" x14ac:dyDescent="0.25">
      <c r="A60" s="76">
        <v>70287</v>
      </c>
      <c r="B60" s="76" t="s">
        <v>95</v>
      </c>
      <c r="C60" s="77">
        <v>53</v>
      </c>
      <c r="D60" s="78" t="s">
        <v>40</v>
      </c>
      <c r="E60" s="79">
        <v>16</v>
      </c>
      <c r="F60" s="79">
        <v>206</v>
      </c>
      <c r="G60" s="79">
        <v>16.579999999999998</v>
      </c>
      <c r="H60" s="80">
        <v>403561.69</v>
      </c>
      <c r="I60" s="80">
        <v>108612.27</v>
      </c>
      <c r="J60" s="79">
        <v>40</v>
      </c>
      <c r="K60" s="79">
        <v>499</v>
      </c>
      <c r="L60" s="79">
        <v>41.63</v>
      </c>
      <c r="M60" s="80">
        <v>967918.76</v>
      </c>
      <c r="N60" s="80">
        <v>256981.48</v>
      </c>
      <c r="O60" s="79">
        <v>55</v>
      </c>
      <c r="P60" s="79">
        <v>668</v>
      </c>
      <c r="Q60" s="79">
        <v>52.73</v>
      </c>
      <c r="R60" s="80">
        <v>1239475.08</v>
      </c>
      <c r="S60" s="80">
        <v>348255.13</v>
      </c>
      <c r="T60" s="79">
        <v>38</v>
      </c>
      <c r="U60" s="79">
        <v>448</v>
      </c>
      <c r="V60" s="79">
        <v>48.89</v>
      </c>
      <c r="W60" s="80">
        <v>872609.57</v>
      </c>
      <c r="X60" s="80">
        <v>234167.03</v>
      </c>
    </row>
    <row r="61" spans="1:24" x14ac:dyDescent="0.25">
      <c r="A61" s="76">
        <v>70199</v>
      </c>
      <c r="B61" s="76" t="s">
        <v>96</v>
      </c>
      <c r="C61" s="77">
        <v>37</v>
      </c>
      <c r="D61" s="78" t="s">
        <v>40</v>
      </c>
      <c r="E61" s="79">
        <v>3</v>
      </c>
      <c r="F61" s="79">
        <v>10</v>
      </c>
      <c r="G61" s="79">
        <v>4.66</v>
      </c>
      <c r="H61" s="80">
        <v>40613.519999999997</v>
      </c>
      <c r="I61" s="80">
        <v>5387.48</v>
      </c>
      <c r="J61" s="79">
        <v>5</v>
      </c>
      <c r="K61" s="79">
        <v>17</v>
      </c>
      <c r="L61" s="79">
        <v>8.09</v>
      </c>
      <c r="M61" s="80">
        <v>93780.94</v>
      </c>
      <c r="N61" s="80">
        <v>6787.96</v>
      </c>
      <c r="O61" s="79">
        <v>4</v>
      </c>
      <c r="P61" s="79">
        <v>9</v>
      </c>
      <c r="Q61" s="79">
        <v>7.88</v>
      </c>
      <c r="R61" s="80">
        <v>61699.29</v>
      </c>
      <c r="S61" s="80">
        <v>4692.0600000000004</v>
      </c>
      <c r="T61" s="79">
        <v>5</v>
      </c>
      <c r="U61" s="79">
        <v>9</v>
      </c>
      <c r="V61" s="79">
        <v>5.57</v>
      </c>
      <c r="W61" s="80">
        <v>66014.09</v>
      </c>
      <c r="X61" s="80">
        <v>4692.0600000000004</v>
      </c>
    </row>
    <row r="62" spans="1:24" x14ac:dyDescent="0.25">
      <c r="A62" s="76">
        <v>170000</v>
      </c>
      <c r="B62" s="76" t="s">
        <v>97</v>
      </c>
      <c r="C62" s="77">
        <v>8</v>
      </c>
      <c r="D62" s="78" t="s">
        <v>40</v>
      </c>
      <c r="E62" s="79">
        <v>9</v>
      </c>
      <c r="F62" s="79">
        <v>110</v>
      </c>
      <c r="G62" s="79">
        <v>6.74</v>
      </c>
      <c r="H62" s="80">
        <v>123419.71</v>
      </c>
      <c r="I62" s="80">
        <v>60152.4</v>
      </c>
      <c r="J62" s="79">
        <v>8</v>
      </c>
      <c r="K62" s="79">
        <v>128</v>
      </c>
      <c r="L62" s="79">
        <v>6.29</v>
      </c>
      <c r="M62" s="80">
        <v>128221.65</v>
      </c>
      <c r="N62" s="80">
        <v>66975.960000000006</v>
      </c>
      <c r="O62" s="79">
        <v>6</v>
      </c>
      <c r="P62" s="79">
        <v>77</v>
      </c>
      <c r="Q62" s="79">
        <v>8.4600000000000009</v>
      </c>
      <c r="R62" s="80">
        <v>78263.89</v>
      </c>
      <c r="S62" s="80">
        <v>40143.18</v>
      </c>
      <c r="T62" s="79">
        <v>1</v>
      </c>
      <c r="U62" s="79">
        <v>12</v>
      </c>
      <c r="V62" s="79">
        <v>1.1499999999999999</v>
      </c>
      <c r="W62" s="80">
        <v>13544.62</v>
      </c>
      <c r="X62" s="80">
        <v>11518.78</v>
      </c>
    </row>
    <row r="63" spans="1:24" x14ac:dyDescent="0.25">
      <c r="A63" s="76">
        <v>70008</v>
      </c>
      <c r="B63" s="76" t="s">
        <v>98</v>
      </c>
      <c r="C63" s="77">
        <v>27</v>
      </c>
      <c r="D63" s="78" t="s">
        <v>40</v>
      </c>
      <c r="E63" s="79">
        <v>12</v>
      </c>
      <c r="F63" s="79">
        <v>254</v>
      </c>
      <c r="G63" s="79">
        <v>13.33</v>
      </c>
      <c r="H63" s="80">
        <v>174074.1</v>
      </c>
      <c r="I63" s="80">
        <v>138027.26999999999</v>
      </c>
      <c r="J63" s="79">
        <v>11</v>
      </c>
      <c r="K63" s="79">
        <v>150</v>
      </c>
      <c r="L63" s="79">
        <v>7.63</v>
      </c>
      <c r="M63" s="80">
        <v>116074.03</v>
      </c>
      <c r="N63" s="80">
        <v>78190.02</v>
      </c>
      <c r="O63" s="79">
        <v>7</v>
      </c>
      <c r="P63" s="79">
        <v>105</v>
      </c>
      <c r="Q63" s="79">
        <v>5.81</v>
      </c>
      <c r="R63" s="80">
        <v>87855.48</v>
      </c>
      <c r="S63" s="80">
        <v>54731.25</v>
      </c>
      <c r="T63" s="79">
        <v>10</v>
      </c>
      <c r="U63" s="79">
        <v>99</v>
      </c>
      <c r="V63" s="79">
        <v>12.11</v>
      </c>
      <c r="W63" s="80">
        <v>84573.82</v>
      </c>
      <c r="X63" s="80">
        <v>51603.75</v>
      </c>
    </row>
    <row r="64" spans="1:24" x14ac:dyDescent="0.25">
      <c r="A64" s="76">
        <v>70057</v>
      </c>
      <c r="B64" s="76" t="s">
        <v>99</v>
      </c>
      <c r="C64" s="77">
        <v>17</v>
      </c>
      <c r="D64" s="78" t="s">
        <v>40</v>
      </c>
      <c r="E64" s="79">
        <v>5</v>
      </c>
      <c r="F64" s="79">
        <v>95</v>
      </c>
      <c r="G64" s="79">
        <v>2.59</v>
      </c>
      <c r="H64" s="80">
        <v>81662.100000000006</v>
      </c>
      <c r="I64" s="80">
        <v>44361.93</v>
      </c>
      <c r="J64" s="79">
        <v>16</v>
      </c>
      <c r="K64" s="79">
        <v>378</v>
      </c>
      <c r="L64" s="79">
        <v>13.34</v>
      </c>
      <c r="M64" s="80">
        <v>444730.51</v>
      </c>
      <c r="N64" s="80">
        <v>195189.7</v>
      </c>
      <c r="O64" s="79">
        <v>21</v>
      </c>
      <c r="P64" s="79">
        <v>543</v>
      </c>
      <c r="Q64" s="79">
        <v>22.23</v>
      </c>
      <c r="R64" s="80">
        <v>719626.79</v>
      </c>
      <c r="S64" s="80">
        <v>277612.02</v>
      </c>
      <c r="T64" s="79">
        <v>3</v>
      </c>
      <c r="U64" s="79">
        <v>39</v>
      </c>
      <c r="V64" s="79">
        <v>1.69</v>
      </c>
      <c r="W64" s="80">
        <v>56995.95</v>
      </c>
      <c r="X64" s="80">
        <v>20332.259999999998</v>
      </c>
    </row>
    <row r="65" spans="1:24" x14ac:dyDescent="0.25">
      <c r="A65" s="76">
        <v>170003</v>
      </c>
      <c r="B65" s="76" t="s">
        <v>100</v>
      </c>
      <c r="C65" s="77">
        <v>9</v>
      </c>
      <c r="D65" s="78" t="s">
        <v>40</v>
      </c>
      <c r="E65" s="79">
        <v>42</v>
      </c>
      <c r="F65" s="79">
        <v>95</v>
      </c>
      <c r="G65" s="79">
        <v>84.08</v>
      </c>
      <c r="H65" s="80">
        <v>1443764.26</v>
      </c>
      <c r="I65" s="80">
        <v>47584.34</v>
      </c>
      <c r="J65" s="79">
        <v>75</v>
      </c>
      <c r="K65" s="79">
        <v>165</v>
      </c>
      <c r="L65" s="79">
        <v>186.65</v>
      </c>
      <c r="M65" s="80">
        <v>2574070.92</v>
      </c>
      <c r="N65" s="80">
        <v>83016.34</v>
      </c>
      <c r="O65" s="79">
        <v>76</v>
      </c>
      <c r="P65" s="79">
        <v>211</v>
      </c>
      <c r="Q65" s="79">
        <v>200.28</v>
      </c>
      <c r="R65" s="80">
        <v>2506869.34</v>
      </c>
      <c r="S65" s="80">
        <v>106874.7</v>
      </c>
      <c r="T65" s="79">
        <v>46</v>
      </c>
      <c r="U65" s="79">
        <v>116</v>
      </c>
      <c r="V65" s="79">
        <v>128.56</v>
      </c>
      <c r="W65" s="80">
        <v>2199411.4500000002</v>
      </c>
      <c r="X65" s="80">
        <v>59975.18</v>
      </c>
    </row>
    <row r="66" spans="1:24" x14ac:dyDescent="0.25">
      <c r="A66" s="76">
        <v>70426</v>
      </c>
      <c r="B66" s="76" t="s">
        <v>101</v>
      </c>
      <c r="C66" s="77">
        <v>52</v>
      </c>
      <c r="D66" s="78" t="s">
        <v>40</v>
      </c>
      <c r="E66" s="79">
        <v>7</v>
      </c>
      <c r="F66" s="79">
        <v>35</v>
      </c>
      <c r="G66" s="79">
        <v>4.9800000000000004</v>
      </c>
      <c r="H66" s="80">
        <v>108423.38</v>
      </c>
      <c r="I66" s="80">
        <v>18127.27</v>
      </c>
      <c r="J66" s="79">
        <v>2</v>
      </c>
      <c r="K66" s="79">
        <v>4</v>
      </c>
      <c r="L66" s="79">
        <v>1.43</v>
      </c>
      <c r="M66" s="80">
        <v>13243.78</v>
      </c>
      <c r="N66" s="80">
        <v>2095.9</v>
      </c>
      <c r="O66" s="79">
        <v>2</v>
      </c>
      <c r="P66" s="79">
        <v>14</v>
      </c>
      <c r="Q66" s="79">
        <v>2.94</v>
      </c>
      <c r="R66" s="80">
        <v>47505.82</v>
      </c>
      <c r="S66" s="80">
        <v>6777.42</v>
      </c>
      <c r="T66" s="79">
        <v>1</v>
      </c>
      <c r="U66" s="79">
        <v>1</v>
      </c>
      <c r="V66" s="79">
        <v>2.36</v>
      </c>
      <c r="W66" s="80">
        <v>12936.77</v>
      </c>
      <c r="X66" s="80">
        <v>0</v>
      </c>
    </row>
    <row r="67" spans="1:24" x14ac:dyDescent="0.25">
      <c r="A67" s="76">
        <v>70202</v>
      </c>
      <c r="B67" s="76" t="s">
        <v>102</v>
      </c>
      <c r="C67" s="77">
        <v>41</v>
      </c>
      <c r="D67" s="78" t="s">
        <v>40</v>
      </c>
      <c r="E67" s="79">
        <v>25</v>
      </c>
      <c r="F67" s="79">
        <v>386</v>
      </c>
      <c r="G67" s="79">
        <v>17.02</v>
      </c>
      <c r="H67" s="80">
        <v>373653</v>
      </c>
      <c r="I67" s="80">
        <v>205667.65</v>
      </c>
      <c r="J67" s="79">
        <v>15</v>
      </c>
      <c r="K67" s="79">
        <v>255</v>
      </c>
      <c r="L67" s="79">
        <v>10.34</v>
      </c>
      <c r="M67" s="80">
        <v>258459.13</v>
      </c>
      <c r="N67" s="80">
        <v>130282.86</v>
      </c>
      <c r="O67" s="79">
        <v>18</v>
      </c>
      <c r="P67" s="79">
        <v>387</v>
      </c>
      <c r="Q67" s="79">
        <v>13.39</v>
      </c>
      <c r="R67" s="80">
        <v>466449.9</v>
      </c>
      <c r="S67" s="80">
        <v>201185.11</v>
      </c>
      <c r="T67" s="79">
        <v>21</v>
      </c>
      <c r="U67" s="79">
        <v>280</v>
      </c>
      <c r="V67" s="79">
        <v>22.79</v>
      </c>
      <c r="W67" s="80">
        <v>273312.18</v>
      </c>
      <c r="X67" s="80">
        <v>145975.20000000001</v>
      </c>
    </row>
    <row r="68" spans="1:24" x14ac:dyDescent="0.25">
      <c r="A68" s="76">
        <v>70049</v>
      </c>
      <c r="B68" s="76" t="s">
        <v>103</v>
      </c>
      <c r="C68" s="77">
        <v>34</v>
      </c>
      <c r="D68" s="78" t="s">
        <v>40</v>
      </c>
      <c r="E68" s="79">
        <v>16</v>
      </c>
      <c r="F68" s="79">
        <v>197</v>
      </c>
      <c r="G68" s="79">
        <v>16.670000000000002</v>
      </c>
      <c r="H68" s="80">
        <v>194211.83</v>
      </c>
      <c r="I68" s="80">
        <v>105132.23</v>
      </c>
      <c r="J68" s="79">
        <v>14</v>
      </c>
      <c r="K68" s="79">
        <v>181</v>
      </c>
      <c r="L68" s="79">
        <v>13.84</v>
      </c>
      <c r="M68" s="80">
        <v>167782.92</v>
      </c>
      <c r="N68" s="80">
        <v>94039.53</v>
      </c>
      <c r="O68" s="79">
        <v>14</v>
      </c>
      <c r="P68" s="79">
        <v>178</v>
      </c>
      <c r="Q68" s="79">
        <v>11.97</v>
      </c>
      <c r="R68" s="80">
        <v>182753.92000000001</v>
      </c>
      <c r="S68" s="80">
        <v>93292.65</v>
      </c>
      <c r="T68" s="79">
        <v>6</v>
      </c>
      <c r="U68" s="79">
        <v>42</v>
      </c>
      <c r="V68" s="79">
        <v>9.0299999999999994</v>
      </c>
      <c r="W68" s="80">
        <v>41118.68</v>
      </c>
      <c r="X68" s="80">
        <v>20276.73</v>
      </c>
    </row>
    <row r="69" spans="1:24" x14ac:dyDescent="0.25">
      <c r="A69" s="76">
        <v>70235</v>
      </c>
      <c r="B69" s="76" t="s">
        <v>104</v>
      </c>
      <c r="C69" s="77">
        <v>17</v>
      </c>
      <c r="D69" s="78" t="s">
        <v>40</v>
      </c>
      <c r="E69" s="79">
        <v>4</v>
      </c>
      <c r="F69" s="79">
        <v>6</v>
      </c>
      <c r="G69" s="79">
        <v>4.49</v>
      </c>
      <c r="H69" s="80">
        <v>21392.12</v>
      </c>
      <c r="I69" s="80">
        <v>3260.81</v>
      </c>
      <c r="J69" s="79">
        <v>9</v>
      </c>
      <c r="K69" s="79">
        <v>17</v>
      </c>
      <c r="L69" s="79">
        <v>13.88</v>
      </c>
      <c r="M69" s="80">
        <v>110378.11</v>
      </c>
      <c r="N69" s="80">
        <v>7841.18</v>
      </c>
      <c r="O69" s="79">
        <v>7</v>
      </c>
      <c r="P69" s="79">
        <v>16</v>
      </c>
      <c r="Q69" s="79">
        <v>8.06</v>
      </c>
      <c r="R69" s="80">
        <v>138191.31</v>
      </c>
      <c r="S69" s="80">
        <v>8341.44</v>
      </c>
      <c r="T69" s="79">
        <v>8</v>
      </c>
      <c r="U69" s="79">
        <v>15</v>
      </c>
      <c r="V69" s="79">
        <v>9.1300000000000008</v>
      </c>
      <c r="W69" s="80">
        <v>91472.35</v>
      </c>
      <c r="X69" s="80">
        <v>7820.1</v>
      </c>
    </row>
    <row r="70" spans="1:24" x14ac:dyDescent="0.25">
      <c r="A70" s="76">
        <v>70405</v>
      </c>
      <c r="B70" s="76" t="s">
        <v>105</v>
      </c>
      <c r="C70" s="77">
        <v>17</v>
      </c>
      <c r="D70" s="78" t="s">
        <v>40</v>
      </c>
      <c r="E70" s="79">
        <v>13</v>
      </c>
      <c r="F70" s="79">
        <v>228</v>
      </c>
      <c r="G70" s="79">
        <v>10.1</v>
      </c>
      <c r="H70" s="80">
        <v>225122.65</v>
      </c>
      <c r="I70" s="80">
        <v>106715.35</v>
      </c>
      <c r="J70" s="79">
        <v>19</v>
      </c>
      <c r="K70" s="79">
        <v>397</v>
      </c>
      <c r="L70" s="79">
        <v>15.73</v>
      </c>
      <c r="M70" s="80">
        <v>363373.41</v>
      </c>
      <c r="N70" s="80">
        <v>206724.68</v>
      </c>
      <c r="O70" s="79">
        <v>4</v>
      </c>
      <c r="P70" s="79">
        <v>85</v>
      </c>
      <c r="Q70" s="79">
        <v>3.04</v>
      </c>
      <c r="R70" s="80">
        <v>79605.16</v>
      </c>
      <c r="S70" s="80">
        <v>44313.9</v>
      </c>
      <c r="T70" s="79">
        <v>1</v>
      </c>
      <c r="U70" s="79">
        <v>4</v>
      </c>
      <c r="V70" s="79">
        <v>1.1200000000000001</v>
      </c>
      <c r="W70" s="80">
        <v>3333.23</v>
      </c>
      <c r="X70" s="80">
        <v>2085.36</v>
      </c>
    </row>
    <row r="71" spans="1:24" x14ac:dyDescent="0.25">
      <c r="A71" s="76">
        <v>76657</v>
      </c>
      <c r="B71" s="76" t="s">
        <v>106</v>
      </c>
      <c r="C71" s="77">
        <v>58</v>
      </c>
      <c r="D71" s="78" t="s">
        <v>40</v>
      </c>
      <c r="E71" s="79">
        <v>16</v>
      </c>
      <c r="F71" s="79">
        <v>329</v>
      </c>
      <c r="G71" s="79">
        <v>12.15</v>
      </c>
      <c r="H71" s="80">
        <v>327443.5</v>
      </c>
      <c r="I71" s="80">
        <v>176916.01</v>
      </c>
      <c r="J71" s="79">
        <v>29</v>
      </c>
      <c r="K71" s="79">
        <v>464</v>
      </c>
      <c r="L71" s="79">
        <v>27.46</v>
      </c>
      <c r="M71" s="80">
        <v>432225.13</v>
      </c>
      <c r="N71" s="80">
        <v>240213.91</v>
      </c>
      <c r="O71" s="79">
        <v>35</v>
      </c>
      <c r="P71" s="79">
        <v>528</v>
      </c>
      <c r="Q71" s="79">
        <v>30.76</v>
      </c>
      <c r="R71" s="80">
        <v>530727.12</v>
      </c>
      <c r="S71" s="80">
        <v>274746.18</v>
      </c>
      <c r="T71" s="79">
        <v>25</v>
      </c>
      <c r="U71" s="79">
        <v>439</v>
      </c>
      <c r="V71" s="79">
        <v>29.4</v>
      </c>
      <c r="W71" s="80">
        <v>509881.78</v>
      </c>
      <c r="X71" s="80">
        <v>228882.66</v>
      </c>
    </row>
    <row r="72" spans="1:24" x14ac:dyDescent="0.25">
      <c r="A72" s="76">
        <v>70022</v>
      </c>
      <c r="B72" s="76" t="s">
        <v>107</v>
      </c>
      <c r="C72" s="77">
        <v>26</v>
      </c>
      <c r="D72" s="78" t="s">
        <v>40</v>
      </c>
      <c r="E72" s="79">
        <v>25</v>
      </c>
      <c r="F72" s="79">
        <v>569</v>
      </c>
      <c r="G72" s="79">
        <v>19.23</v>
      </c>
      <c r="H72" s="80">
        <v>498696.89</v>
      </c>
      <c r="I72" s="80">
        <v>304674.06</v>
      </c>
      <c r="J72" s="79">
        <v>61</v>
      </c>
      <c r="K72" s="79">
        <v>1191</v>
      </c>
      <c r="L72" s="79">
        <v>51.14</v>
      </c>
      <c r="M72" s="80">
        <v>1039331.83</v>
      </c>
      <c r="N72" s="80">
        <v>622294.84</v>
      </c>
      <c r="O72" s="79">
        <v>51</v>
      </c>
      <c r="P72" s="79">
        <v>1019</v>
      </c>
      <c r="Q72" s="79">
        <v>40.799999999999997</v>
      </c>
      <c r="R72" s="80">
        <v>852717.82</v>
      </c>
      <c r="S72" s="80">
        <v>531245.46</v>
      </c>
      <c r="T72" s="79">
        <v>43</v>
      </c>
      <c r="U72" s="79">
        <v>886</v>
      </c>
      <c r="V72" s="79">
        <v>43.14</v>
      </c>
      <c r="W72" s="80">
        <v>816438.42</v>
      </c>
      <c r="X72" s="80">
        <v>455877.48</v>
      </c>
    </row>
    <row r="73" spans="1:24" x14ac:dyDescent="0.25">
      <c r="A73" s="76">
        <v>70071</v>
      </c>
      <c r="B73" s="76" t="s">
        <v>108</v>
      </c>
      <c r="C73" s="77">
        <v>53</v>
      </c>
      <c r="D73" s="78" t="s">
        <v>40</v>
      </c>
      <c r="E73" s="79">
        <v>20</v>
      </c>
      <c r="F73" s="79">
        <v>246</v>
      </c>
      <c r="G73" s="79">
        <v>16.78</v>
      </c>
      <c r="H73" s="80">
        <v>251053.68</v>
      </c>
      <c r="I73" s="80">
        <v>130001.63</v>
      </c>
      <c r="J73" s="79">
        <v>34</v>
      </c>
      <c r="K73" s="79">
        <v>354</v>
      </c>
      <c r="L73" s="79">
        <v>26.14</v>
      </c>
      <c r="M73" s="80">
        <v>339504.21</v>
      </c>
      <c r="N73" s="80">
        <v>183113.77</v>
      </c>
      <c r="O73" s="79">
        <v>24</v>
      </c>
      <c r="P73" s="79">
        <v>277</v>
      </c>
      <c r="Q73" s="79">
        <v>22.07</v>
      </c>
      <c r="R73" s="80">
        <v>310957.84000000003</v>
      </c>
      <c r="S73" s="80">
        <v>141822.64000000001</v>
      </c>
      <c r="T73" s="79">
        <v>31</v>
      </c>
      <c r="U73" s="79">
        <v>461</v>
      </c>
      <c r="V73" s="79">
        <v>38.42</v>
      </c>
      <c r="W73" s="80">
        <v>539466.6</v>
      </c>
      <c r="X73" s="80">
        <v>240333.78</v>
      </c>
    </row>
    <row r="74" spans="1:24" x14ac:dyDescent="0.25">
      <c r="A74" s="76">
        <v>74767</v>
      </c>
      <c r="B74" s="76" t="s">
        <v>109</v>
      </c>
      <c r="C74" s="77">
        <v>17</v>
      </c>
      <c r="D74" s="78" t="s">
        <v>42</v>
      </c>
      <c r="E74" s="79">
        <v>37</v>
      </c>
      <c r="F74" s="79">
        <v>774</v>
      </c>
      <c r="G74" s="79">
        <v>33.659999999999997</v>
      </c>
      <c r="H74" s="80">
        <v>625375.76</v>
      </c>
      <c r="I74" s="80">
        <v>546708.55000000005</v>
      </c>
      <c r="J74" s="79">
        <v>28</v>
      </c>
      <c r="K74" s="79">
        <v>506</v>
      </c>
      <c r="L74" s="79">
        <v>22.37</v>
      </c>
      <c r="M74" s="80">
        <v>421392.92</v>
      </c>
      <c r="N74" s="80">
        <v>351839.3</v>
      </c>
      <c r="O74" s="79">
        <v>20</v>
      </c>
      <c r="P74" s="79">
        <v>460</v>
      </c>
      <c r="Q74" s="79">
        <v>21.08</v>
      </c>
      <c r="R74" s="80">
        <v>407528.91</v>
      </c>
      <c r="S74" s="80">
        <v>347576.6</v>
      </c>
      <c r="T74" s="79">
        <v>16</v>
      </c>
      <c r="U74" s="79">
        <v>265</v>
      </c>
      <c r="V74" s="79">
        <v>22.02</v>
      </c>
      <c r="W74" s="80">
        <v>224366.72</v>
      </c>
      <c r="X74" s="80">
        <v>169070.94</v>
      </c>
    </row>
    <row r="75" spans="1:24" x14ac:dyDescent="0.25">
      <c r="A75" s="76">
        <v>72033</v>
      </c>
      <c r="B75" s="76" t="s">
        <v>110</v>
      </c>
      <c r="C75" s="77">
        <v>23</v>
      </c>
      <c r="D75" s="78" t="s">
        <v>42</v>
      </c>
      <c r="E75" s="79">
        <v>1028</v>
      </c>
      <c r="F75" s="79">
        <v>2591</v>
      </c>
      <c r="G75" s="79">
        <v>753.48</v>
      </c>
      <c r="H75" s="80">
        <v>3342961.93</v>
      </c>
      <c r="I75" s="80">
        <v>1494563.1</v>
      </c>
      <c r="J75" s="79">
        <v>1118</v>
      </c>
      <c r="K75" s="79">
        <v>3050</v>
      </c>
      <c r="L75" s="79">
        <v>897.09</v>
      </c>
      <c r="M75" s="80">
        <v>4598253.58</v>
      </c>
      <c r="N75" s="80">
        <v>1738644.62</v>
      </c>
      <c r="O75" s="79">
        <v>1060</v>
      </c>
      <c r="P75" s="79">
        <v>2954</v>
      </c>
      <c r="Q75" s="79">
        <v>816.21</v>
      </c>
      <c r="R75" s="80">
        <v>4311863.49</v>
      </c>
      <c r="S75" s="80">
        <v>1690177.52</v>
      </c>
      <c r="T75" s="79">
        <v>1068</v>
      </c>
      <c r="U75" s="79">
        <v>2817</v>
      </c>
      <c r="V75" s="79">
        <v>764.15</v>
      </c>
      <c r="W75" s="80">
        <v>4319296.1900000004</v>
      </c>
      <c r="X75" s="80">
        <v>1670258.69</v>
      </c>
    </row>
    <row r="76" spans="1:24" x14ac:dyDescent="0.25">
      <c r="A76" s="76">
        <v>76767</v>
      </c>
      <c r="B76" s="76" t="s">
        <v>111</v>
      </c>
      <c r="C76" s="77">
        <v>10</v>
      </c>
      <c r="D76" s="78" t="s">
        <v>42</v>
      </c>
      <c r="E76" s="79">
        <v>1673</v>
      </c>
      <c r="F76" s="79">
        <v>5628</v>
      </c>
      <c r="G76" s="79">
        <v>1159.1099999999999</v>
      </c>
      <c r="H76" s="80">
        <v>16783156.989999998</v>
      </c>
      <c r="I76" s="80">
        <v>3455343.55</v>
      </c>
      <c r="J76" s="79">
        <v>1572</v>
      </c>
      <c r="K76" s="79">
        <v>5186</v>
      </c>
      <c r="L76" s="79">
        <v>1148.46</v>
      </c>
      <c r="M76" s="80">
        <v>13087292.710000001</v>
      </c>
      <c r="N76" s="80">
        <v>3112036.39</v>
      </c>
      <c r="O76" s="79">
        <v>1212</v>
      </c>
      <c r="P76" s="79">
        <v>4230</v>
      </c>
      <c r="Q76" s="79">
        <v>881.73</v>
      </c>
      <c r="R76" s="80">
        <v>13191351.800000001</v>
      </c>
      <c r="S76" s="80">
        <v>2722462.34</v>
      </c>
      <c r="T76" s="79">
        <v>1076</v>
      </c>
      <c r="U76" s="79">
        <v>4372</v>
      </c>
      <c r="V76" s="79">
        <v>802.82</v>
      </c>
      <c r="W76" s="80">
        <v>16227082.17</v>
      </c>
      <c r="X76" s="80">
        <v>3270337.87</v>
      </c>
    </row>
    <row r="77" spans="1:24" x14ac:dyDescent="0.25">
      <c r="A77" s="76">
        <v>70225</v>
      </c>
      <c r="B77" s="76" t="s">
        <v>112</v>
      </c>
      <c r="C77" s="77">
        <v>52</v>
      </c>
      <c r="D77" s="78" t="s">
        <v>42</v>
      </c>
      <c r="E77" s="79">
        <v>78</v>
      </c>
      <c r="F77" s="79">
        <v>288</v>
      </c>
      <c r="G77" s="79">
        <v>107.99</v>
      </c>
      <c r="H77" s="80">
        <v>1458953.22</v>
      </c>
      <c r="I77" s="80">
        <v>188015.35</v>
      </c>
      <c r="J77" s="79">
        <v>112</v>
      </c>
      <c r="K77" s="79">
        <v>504</v>
      </c>
      <c r="L77" s="79">
        <v>135.97999999999999</v>
      </c>
      <c r="M77" s="80">
        <v>1521690.65</v>
      </c>
      <c r="N77" s="80">
        <v>312900.11</v>
      </c>
      <c r="O77" s="79">
        <v>75</v>
      </c>
      <c r="P77" s="79">
        <v>277</v>
      </c>
      <c r="Q77" s="79">
        <v>95.04</v>
      </c>
      <c r="R77" s="80">
        <v>847207.6</v>
      </c>
      <c r="S77" s="80">
        <v>185271.34</v>
      </c>
      <c r="T77" s="79">
        <v>95</v>
      </c>
      <c r="U77" s="79">
        <v>492</v>
      </c>
      <c r="V77" s="79">
        <v>138.19</v>
      </c>
      <c r="W77" s="80">
        <v>1438265.46</v>
      </c>
      <c r="X77" s="80">
        <v>315513.77</v>
      </c>
    </row>
    <row r="78" spans="1:24" x14ac:dyDescent="0.25">
      <c r="A78" s="76">
        <v>70052</v>
      </c>
      <c r="B78" s="76" t="s">
        <v>113</v>
      </c>
      <c r="C78" s="77">
        <v>20</v>
      </c>
      <c r="D78" s="78" t="s">
        <v>42</v>
      </c>
      <c r="E78" s="79">
        <v>1297</v>
      </c>
      <c r="F78" s="79">
        <v>4119</v>
      </c>
      <c r="G78" s="79">
        <v>911.49</v>
      </c>
      <c r="H78" s="80">
        <v>5419049.7400000002</v>
      </c>
      <c r="I78" s="80">
        <v>2373412.7200000002</v>
      </c>
      <c r="J78" s="79">
        <v>1663</v>
      </c>
      <c r="K78" s="79">
        <v>5242</v>
      </c>
      <c r="L78" s="79">
        <v>1139.79</v>
      </c>
      <c r="M78" s="80">
        <v>6642205.29</v>
      </c>
      <c r="N78" s="80">
        <v>2816829.58</v>
      </c>
      <c r="O78" s="79">
        <v>1388</v>
      </c>
      <c r="P78" s="79">
        <v>4365</v>
      </c>
      <c r="Q78" s="79">
        <v>987.94</v>
      </c>
      <c r="R78" s="80">
        <v>5796342.0700000003</v>
      </c>
      <c r="S78" s="80">
        <v>2454918.08</v>
      </c>
      <c r="T78" s="79">
        <v>1228</v>
      </c>
      <c r="U78" s="79">
        <v>3717</v>
      </c>
      <c r="V78" s="79">
        <v>878.19</v>
      </c>
      <c r="W78" s="80">
        <v>5317495.29</v>
      </c>
      <c r="X78" s="80">
        <v>2270607.4500000002</v>
      </c>
    </row>
    <row r="79" spans="1:24" x14ac:dyDescent="0.25">
      <c r="A79" s="78">
        <v>170018</v>
      </c>
      <c r="B79" s="76" t="s">
        <v>114</v>
      </c>
      <c r="C79" s="77">
        <v>36</v>
      </c>
      <c r="D79" s="78" t="s">
        <v>42</v>
      </c>
      <c r="E79" s="79">
        <v>0</v>
      </c>
      <c r="F79" s="79">
        <v>0</v>
      </c>
      <c r="G79" s="79">
        <v>0</v>
      </c>
      <c r="H79" s="80">
        <v>0</v>
      </c>
      <c r="I79" s="80">
        <v>0</v>
      </c>
      <c r="J79" s="79">
        <v>0</v>
      </c>
      <c r="K79" s="79">
        <v>0</v>
      </c>
      <c r="L79" s="79">
        <v>0</v>
      </c>
      <c r="M79" s="80">
        <v>0</v>
      </c>
      <c r="N79" s="80">
        <v>0</v>
      </c>
      <c r="O79" s="79">
        <v>13</v>
      </c>
      <c r="P79" s="79">
        <v>60</v>
      </c>
      <c r="Q79" s="79">
        <v>13.32</v>
      </c>
      <c r="R79" s="80">
        <v>470394.25</v>
      </c>
      <c r="S79" s="80">
        <v>49033.59</v>
      </c>
      <c r="T79" s="79">
        <v>106</v>
      </c>
      <c r="U79" s="79">
        <v>468</v>
      </c>
      <c r="V79" s="79">
        <v>118.03</v>
      </c>
      <c r="W79" s="80">
        <v>3881304.61</v>
      </c>
      <c r="X79" s="80">
        <v>309199.48</v>
      </c>
    </row>
    <row r="80" spans="1:24" x14ac:dyDescent="0.25">
      <c r="A80" s="76">
        <v>76773</v>
      </c>
      <c r="B80" s="76" t="s">
        <v>115</v>
      </c>
      <c r="C80" s="77">
        <v>3</v>
      </c>
      <c r="D80" s="78" t="s">
        <v>42</v>
      </c>
      <c r="E80" s="79">
        <v>263</v>
      </c>
      <c r="F80" s="79">
        <v>1096</v>
      </c>
      <c r="G80" s="79">
        <v>282.10000000000002</v>
      </c>
      <c r="H80" s="80">
        <v>2027813.82</v>
      </c>
      <c r="I80" s="80">
        <v>745149.72</v>
      </c>
      <c r="J80" s="79">
        <v>223</v>
      </c>
      <c r="K80" s="79">
        <v>1019</v>
      </c>
      <c r="L80" s="79">
        <v>287.87</v>
      </c>
      <c r="M80" s="80">
        <v>2118500.96</v>
      </c>
      <c r="N80" s="80">
        <v>672430.26</v>
      </c>
      <c r="O80" s="79">
        <v>243</v>
      </c>
      <c r="P80" s="79">
        <v>1222</v>
      </c>
      <c r="Q80" s="79">
        <v>316.58999999999997</v>
      </c>
      <c r="R80" s="80">
        <v>2784790.19</v>
      </c>
      <c r="S80" s="80">
        <v>835076</v>
      </c>
      <c r="T80" s="79">
        <v>260</v>
      </c>
      <c r="U80" s="79">
        <v>1295</v>
      </c>
      <c r="V80" s="79">
        <v>356.95</v>
      </c>
      <c r="W80" s="80">
        <v>2915648.1</v>
      </c>
      <c r="X80" s="80">
        <v>887141.35</v>
      </c>
    </row>
    <row r="81" spans="1:24" x14ac:dyDescent="0.25">
      <c r="A81" s="76">
        <v>73048</v>
      </c>
      <c r="B81" s="76" t="s">
        <v>116</v>
      </c>
      <c r="C81" s="77">
        <v>10</v>
      </c>
      <c r="D81" s="78" t="s">
        <v>42</v>
      </c>
      <c r="E81" s="79">
        <v>601</v>
      </c>
      <c r="F81" s="79">
        <v>1697</v>
      </c>
      <c r="G81" s="79">
        <v>492.58</v>
      </c>
      <c r="H81" s="80">
        <v>2810736.41</v>
      </c>
      <c r="I81" s="80">
        <v>928393.26</v>
      </c>
      <c r="J81" s="79">
        <v>708</v>
      </c>
      <c r="K81" s="79">
        <v>2085</v>
      </c>
      <c r="L81" s="79">
        <v>589.46</v>
      </c>
      <c r="M81" s="80">
        <v>3625015.22</v>
      </c>
      <c r="N81" s="80">
        <v>1147269.56</v>
      </c>
      <c r="O81" s="79">
        <v>665</v>
      </c>
      <c r="P81" s="79">
        <v>1853</v>
      </c>
      <c r="Q81" s="79">
        <v>583.94000000000005</v>
      </c>
      <c r="R81" s="80">
        <v>2893651.23</v>
      </c>
      <c r="S81" s="80">
        <v>1030207.34</v>
      </c>
      <c r="T81" s="79">
        <v>537</v>
      </c>
      <c r="U81" s="79">
        <v>1505</v>
      </c>
      <c r="V81" s="79">
        <v>455.6</v>
      </c>
      <c r="W81" s="80">
        <v>2585454.79</v>
      </c>
      <c r="X81" s="80">
        <v>845617.81</v>
      </c>
    </row>
    <row r="82" spans="1:24" x14ac:dyDescent="0.25">
      <c r="A82" s="76">
        <v>73025</v>
      </c>
      <c r="B82" s="76" t="s">
        <v>117</v>
      </c>
      <c r="C82" s="77">
        <v>1</v>
      </c>
      <c r="D82" s="78" t="s">
        <v>44</v>
      </c>
      <c r="E82" s="79">
        <v>1119</v>
      </c>
      <c r="F82" s="79">
        <v>3401</v>
      </c>
      <c r="G82" s="79">
        <v>777.04</v>
      </c>
      <c r="H82" s="80">
        <v>3487104.2</v>
      </c>
      <c r="I82" s="80">
        <v>2291335.2999999998</v>
      </c>
      <c r="J82" s="79">
        <v>1263</v>
      </c>
      <c r="K82" s="79">
        <v>4222</v>
      </c>
      <c r="L82" s="79">
        <v>862.94</v>
      </c>
      <c r="M82" s="80">
        <v>4386941.46</v>
      </c>
      <c r="N82" s="80">
        <v>2686368.64</v>
      </c>
      <c r="O82" s="79">
        <v>840</v>
      </c>
      <c r="P82" s="79">
        <v>2837</v>
      </c>
      <c r="Q82" s="79">
        <v>620.04</v>
      </c>
      <c r="R82" s="80">
        <v>3298254.34</v>
      </c>
      <c r="S82" s="80">
        <v>1833627.44</v>
      </c>
      <c r="T82" s="79">
        <v>550</v>
      </c>
      <c r="U82" s="79">
        <v>1886</v>
      </c>
      <c r="V82" s="79">
        <v>402.08</v>
      </c>
      <c r="W82" s="80">
        <v>2527805.91</v>
      </c>
      <c r="X82" s="80">
        <v>1323295.51</v>
      </c>
    </row>
    <row r="83" spans="1:24" x14ac:dyDescent="0.25">
      <c r="A83" s="76">
        <v>72020</v>
      </c>
      <c r="B83" s="76" t="s">
        <v>118</v>
      </c>
      <c r="C83" s="77">
        <v>40</v>
      </c>
      <c r="D83" s="78" t="s">
        <v>44</v>
      </c>
      <c r="E83" s="79">
        <v>1882</v>
      </c>
      <c r="F83" s="79">
        <v>8373</v>
      </c>
      <c r="G83" s="79">
        <v>1982.25</v>
      </c>
      <c r="H83" s="80">
        <v>13158518.699999999</v>
      </c>
      <c r="I83" s="80">
        <v>6864502</v>
      </c>
      <c r="J83" s="79">
        <v>1492</v>
      </c>
      <c r="K83" s="79">
        <v>7971</v>
      </c>
      <c r="L83" s="79">
        <v>1840.15</v>
      </c>
      <c r="M83" s="80">
        <v>14238000.970000001</v>
      </c>
      <c r="N83" s="80">
        <v>6586722.6100000003</v>
      </c>
      <c r="O83" s="79">
        <v>1477</v>
      </c>
      <c r="P83" s="79">
        <v>8119</v>
      </c>
      <c r="Q83" s="79">
        <v>1826.7</v>
      </c>
      <c r="R83" s="80">
        <v>14395513.1</v>
      </c>
      <c r="S83" s="80">
        <v>6544481.5300000003</v>
      </c>
      <c r="T83" s="79">
        <v>1286</v>
      </c>
      <c r="U83" s="79">
        <v>7216</v>
      </c>
      <c r="V83" s="79">
        <v>1599.92</v>
      </c>
      <c r="W83" s="80">
        <v>13229981.689999999</v>
      </c>
      <c r="X83" s="80">
        <v>6024716.9100000001</v>
      </c>
    </row>
    <row r="84" spans="1:24" x14ac:dyDescent="0.25">
      <c r="A84" s="76">
        <v>72024</v>
      </c>
      <c r="B84" s="76" t="s">
        <v>119</v>
      </c>
      <c r="C84" s="77">
        <v>10</v>
      </c>
      <c r="D84" s="78" t="s">
        <v>44</v>
      </c>
      <c r="E84" s="79">
        <v>442</v>
      </c>
      <c r="F84" s="79">
        <v>3158</v>
      </c>
      <c r="G84" s="79">
        <v>626.92999999999995</v>
      </c>
      <c r="H84" s="80">
        <v>5151069.16</v>
      </c>
      <c r="I84" s="80">
        <v>2110388.54</v>
      </c>
      <c r="J84" s="79">
        <v>429</v>
      </c>
      <c r="K84" s="79">
        <v>2465</v>
      </c>
      <c r="L84" s="79">
        <v>617.22</v>
      </c>
      <c r="M84" s="80">
        <v>4327346.01</v>
      </c>
      <c r="N84" s="80">
        <v>1802324.34</v>
      </c>
      <c r="O84" s="79">
        <v>358</v>
      </c>
      <c r="P84" s="79">
        <v>2174</v>
      </c>
      <c r="Q84" s="79">
        <v>524.1</v>
      </c>
      <c r="R84" s="80">
        <v>4210758.57</v>
      </c>
      <c r="S84" s="80">
        <v>1640178.98</v>
      </c>
      <c r="T84" s="79">
        <v>391</v>
      </c>
      <c r="U84" s="79">
        <v>2357</v>
      </c>
      <c r="V84" s="79">
        <v>561.72</v>
      </c>
      <c r="W84" s="80">
        <v>4960199.2</v>
      </c>
      <c r="X84" s="80">
        <v>1847811.42</v>
      </c>
    </row>
    <row r="85" spans="1:24" x14ac:dyDescent="0.25">
      <c r="A85" s="76">
        <v>73138</v>
      </c>
      <c r="B85" s="76" t="s">
        <v>120</v>
      </c>
      <c r="C85" s="77">
        <v>37</v>
      </c>
      <c r="D85" s="78" t="s">
        <v>44</v>
      </c>
      <c r="E85" s="79">
        <v>2129</v>
      </c>
      <c r="F85" s="79">
        <v>8650</v>
      </c>
      <c r="G85" s="79">
        <v>1874.75</v>
      </c>
      <c r="H85" s="80">
        <v>10658802.24</v>
      </c>
      <c r="I85" s="80">
        <v>6183749.9900000002</v>
      </c>
      <c r="J85" s="79">
        <v>2181</v>
      </c>
      <c r="K85" s="79">
        <v>10246</v>
      </c>
      <c r="L85" s="79">
        <v>2107.31</v>
      </c>
      <c r="M85" s="80">
        <v>13894389.029999999</v>
      </c>
      <c r="N85" s="80">
        <v>7065888.4299999997</v>
      </c>
      <c r="O85" s="79">
        <v>2202</v>
      </c>
      <c r="P85" s="79">
        <v>10058</v>
      </c>
      <c r="Q85" s="79">
        <v>2040.49</v>
      </c>
      <c r="R85" s="80">
        <v>10881684.1</v>
      </c>
      <c r="S85" s="80">
        <v>6768561.8099999996</v>
      </c>
      <c r="T85" s="79">
        <v>1729</v>
      </c>
      <c r="U85" s="79">
        <v>7334</v>
      </c>
      <c r="V85" s="79">
        <v>1656.59</v>
      </c>
      <c r="W85" s="80">
        <v>8258511.6799999997</v>
      </c>
      <c r="X85" s="80">
        <v>5140860.8099999996</v>
      </c>
    </row>
    <row r="86" spans="1:24" x14ac:dyDescent="0.25">
      <c r="A86" s="76">
        <v>76683</v>
      </c>
      <c r="B86" s="76" t="s">
        <v>121</v>
      </c>
      <c r="C86" s="77">
        <v>52</v>
      </c>
      <c r="D86" s="78" t="s">
        <v>44</v>
      </c>
      <c r="E86" s="79">
        <v>1344</v>
      </c>
      <c r="F86" s="79">
        <v>5447</v>
      </c>
      <c r="G86" s="79">
        <v>1249.24</v>
      </c>
      <c r="H86" s="80">
        <v>7395300.5499999998</v>
      </c>
      <c r="I86" s="80">
        <v>4078479.99</v>
      </c>
      <c r="J86" s="79">
        <v>1400</v>
      </c>
      <c r="K86" s="79">
        <v>6086</v>
      </c>
      <c r="L86" s="79">
        <v>1308.27</v>
      </c>
      <c r="M86" s="80">
        <v>8584019.1099999994</v>
      </c>
      <c r="N86" s="80">
        <v>4380291.25</v>
      </c>
      <c r="O86" s="79">
        <v>1300</v>
      </c>
      <c r="P86" s="79">
        <v>5435</v>
      </c>
      <c r="Q86" s="79">
        <v>1213.2</v>
      </c>
      <c r="R86" s="80">
        <v>8005657.8899999997</v>
      </c>
      <c r="S86" s="80">
        <v>3910799.14</v>
      </c>
      <c r="T86" s="79">
        <v>1241</v>
      </c>
      <c r="U86" s="79">
        <v>5553</v>
      </c>
      <c r="V86" s="79">
        <v>1097.79</v>
      </c>
      <c r="W86" s="80">
        <v>8675879.4000000004</v>
      </c>
      <c r="X86" s="80">
        <v>4377804.0599999996</v>
      </c>
    </row>
    <row r="87" spans="1:24" x14ac:dyDescent="0.25">
      <c r="A87" s="76">
        <v>72010</v>
      </c>
      <c r="B87" s="76" t="s">
        <v>122</v>
      </c>
      <c r="C87" s="77">
        <v>17</v>
      </c>
      <c r="D87" s="78" t="s">
        <v>44</v>
      </c>
      <c r="E87" s="79">
        <v>1039</v>
      </c>
      <c r="F87" s="79">
        <v>3706</v>
      </c>
      <c r="G87" s="79">
        <v>882.63</v>
      </c>
      <c r="H87" s="80">
        <v>4292219.78</v>
      </c>
      <c r="I87" s="80">
        <v>2553695.37</v>
      </c>
      <c r="J87" s="79">
        <v>945</v>
      </c>
      <c r="K87" s="79">
        <v>3356</v>
      </c>
      <c r="L87" s="79">
        <v>843.02</v>
      </c>
      <c r="M87" s="80">
        <v>4408439.9800000004</v>
      </c>
      <c r="N87" s="80">
        <v>2341722.64</v>
      </c>
      <c r="O87" s="79">
        <v>1093</v>
      </c>
      <c r="P87" s="79">
        <v>3723</v>
      </c>
      <c r="Q87" s="79">
        <v>852.48</v>
      </c>
      <c r="R87" s="80">
        <v>5258582.32</v>
      </c>
      <c r="S87" s="80">
        <v>2325338.9</v>
      </c>
      <c r="T87" s="79">
        <v>752</v>
      </c>
      <c r="U87" s="79">
        <v>2551</v>
      </c>
      <c r="V87" s="79">
        <v>595.47</v>
      </c>
      <c r="W87" s="80">
        <v>4456764.0999999996</v>
      </c>
      <c r="X87" s="80">
        <v>1732546.33</v>
      </c>
    </row>
    <row r="88" spans="1:24" x14ac:dyDescent="0.25">
      <c r="A88" s="76">
        <v>76708</v>
      </c>
      <c r="B88" s="76" t="s">
        <v>123</v>
      </c>
      <c r="C88" s="77">
        <v>60</v>
      </c>
      <c r="D88" s="78" t="s">
        <v>44</v>
      </c>
      <c r="E88" s="79">
        <v>1692</v>
      </c>
      <c r="F88" s="79">
        <v>4958</v>
      </c>
      <c r="G88" s="79">
        <v>1218.1500000000001</v>
      </c>
      <c r="H88" s="80">
        <v>5033265.75</v>
      </c>
      <c r="I88" s="80">
        <v>3392267.77</v>
      </c>
      <c r="J88" s="79">
        <v>1545</v>
      </c>
      <c r="K88" s="79">
        <v>5090</v>
      </c>
      <c r="L88" s="79">
        <v>1202.5</v>
      </c>
      <c r="M88" s="80">
        <v>5638545.8700000001</v>
      </c>
      <c r="N88" s="80">
        <v>3472985.79</v>
      </c>
      <c r="O88" s="79">
        <v>1578</v>
      </c>
      <c r="P88" s="79">
        <v>4832</v>
      </c>
      <c r="Q88" s="79">
        <v>1188.25</v>
      </c>
      <c r="R88" s="80">
        <v>6343413.96</v>
      </c>
      <c r="S88" s="80">
        <v>3108370.29</v>
      </c>
      <c r="T88" s="79">
        <v>1387</v>
      </c>
      <c r="U88" s="79">
        <v>3800</v>
      </c>
      <c r="V88" s="79">
        <v>993.86</v>
      </c>
      <c r="W88" s="80">
        <v>6733182.3099999996</v>
      </c>
      <c r="X88" s="80">
        <v>2656629.0499999998</v>
      </c>
    </row>
    <row r="89" spans="1:24" x14ac:dyDescent="0.25">
      <c r="A89" s="76">
        <v>72026</v>
      </c>
      <c r="B89" s="76" t="s">
        <v>124</v>
      </c>
      <c r="C89" s="77">
        <v>53</v>
      </c>
      <c r="D89" s="78" t="s">
        <v>44</v>
      </c>
      <c r="E89" s="79">
        <v>4159</v>
      </c>
      <c r="F89" s="79">
        <v>17701</v>
      </c>
      <c r="G89" s="79">
        <v>3883.29</v>
      </c>
      <c r="H89" s="80">
        <v>28110628.609999999</v>
      </c>
      <c r="I89" s="80">
        <v>15305866.220000001</v>
      </c>
      <c r="J89" s="79">
        <v>4034</v>
      </c>
      <c r="K89" s="79">
        <v>17485</v>
      </c>
      <c r="L89" s="79">
        <v>3634.97</v>
      </c>
      <c r="M89" s="80">
        <v>29131550.75</v>
      </c>
      <c r="N89" s="80">
        <v>14380177.710000001</v>
      </c>
      <c r="O89" s="79">
        <v>3344</v>
      </c>
      <c r="P89" s="79">
        <v>14350</v>
      </c>
      <c r="Q89" s="79">
        <v>3014.89</v>
      </c>
      <c r="R89" s="80">
        <v>25641502</v>
      </c>
      <c r="S89" s="80">
        <v>11399595.84</v>
      </c>
      <c r="T89" s="79">
        <v>2636</v>
      </c>
      <c r="U89" s="79">
        <v>12560</v>
      </c>
      <c r="V89" s="79">
        <v>2466.17</v>
      </c>
      <c r="W89" s="80">
        <v>23015186.920000002</v>
      </c>
      <c r="X89" s="80">
        <v>10419093.380000001</v>
      </c>
    </row>
    <row r="90" spans="1:24" x14ac:dyDescent="0.25">
      <c r="A90" s="76">
        <v>76562</v>
      </c>
      <c r="B90" s="76" t="s">
        <v>125</v>
      </c>
      <c r="C90" s="77">
        <v>31</v>
      </c>
      <c r="D90" s="78" t="s">
        <v>44</v>
      </c>
      <c r="E90" s="79">
        <v>1431</v>
      </c>
      <c r="F90" s="79">
        <v>4903</v>
      </c>
      <c r="G90" s="79">
        <v>1141.58</v>
      </c>
      <c r="H90" s="80">
        <v>5691837.1799999997</v>
      </c>
      <c r="I90" s="80">
        <v>3420497.73</v>
      </c>
      <c r="J90" s="79">
        <v>1369</v>
      </c>
      <c r="K90" s="79">
        <v>5452</v>
      </c>
      <c r="L90" s="79">
        <v>1319.02</v>
      </c>
      <c r="M90" s="80">
        <v>6852507.8899999997</v>
      </c>
      <c r="N90" s="80">
        <v>3982670.2</v>
      </c>
      <c r="O90" s="79">
        <v>1194</v>
      </c>
      <c r="P90" s="79">
        <v>4406</v>
      </c>
      <c r="Q90" s="79">
        <v>1054.48</v>
      </c>
      <c r="R90" s="80">
        <v>5578435.9100000001</v>
      </c>
      <c r="S90" s="80">
        <v>2898214.34</v>
      </c>
      <c r="T90" s="79">
        <v>1067</v>
      </c>
      <c r="U90" s="79">
        <v>3806</v>
      </c>
      <c r="V90" s="79">
        <v>877.18</v>
      </c>
      <c r="W90" s="80">
        <v>4774442.59</v>
      </c>
      <c r="X90" s="80">
        <v>2631028.84</v>
      </c>
    </row>
    <row r="91" spans="1:24" x14ac:dyDescent="0.25">
      <c r="A91" s="76">
        <v>74461</v>
      </c>
      <c r="B91" s="76" t="s">
        <v>65</v>
      </c>
      <c r="C91" s="77">
        <v>52</v>
      </c>
      <c r="D91" s="78" t="s">
        <v>44</v>
      </c>
      <c r="E91" s="79">
        <v>867</v>
      </c>
      <c r="F91" s="79">
        <v>3231</v>
      </c>
      <c r="G91" s="79">
        <v>794.92</v>
      </c>
      <c r="H91" s="80">
        <v>5258821.6900000004</v>
      </c>
      <c r="I91" s="80">
        <v>2328486.59</v>
      </c>
      <c r="J91" s="79">
        <v>717</v>
      </c>
      <c r="K91" s="79">
        <v>3089</v>
      </c>
      <c r="L91" s="79">
        <v>763.53</v>
      </c>
      <c r="M91" s="80">
        <v>5752153.9100000001</v>
      </c>
      <c r="N91" s="80">
        <v>2285381.02</v>
      </c>
      <c r="O91" s="79">
        <v>483</v>
      </c>
      <c r="P91" s="79">
        <v>2216</v>
      </c>
      <c r="Q91" s="79">
        <v>536.61</v>
      </c>
      <c r="R91" s="80">
        <v>4936017.62</v>
      </c>
      <c r="S91" s="80">
        <v>1717502.52</v>
      </c>
      <c r="T91" s="79">
        <v>517</v>
      </c>
      <c r="U91" s="79">
        <v>2446</v>
      </c>
      <c r="V91" s="79">
        <v>582.64</v>
      </c>
      <c r="W91" s="80">
        <v>5838462.4900000002</v>
      </c>
      <c r="X91" s="80">
        <v>1873979.21</v>
      </c>
    </row>
    <row r="92" spans="1:24" x14ac:dyDescent="0.25">
      <c r="A92" s="76">
        <v>70079</v>
      </c>
      <c r="B92" s="76" t="s">
        <v>126</v>
      </c>
      <c r="C92" s="77">
        <v>17</v>
      </c>
      <c r="D92" s="78" t="s">
        <v>44</v>
      </c>
      <c r="E92" s="79">
        <v>1852</v>
      </c>
      <c r="F92" s="79">
        <v>6285</v>
      </c>
      <c r="G92" s="79">
        <v>1561.21</v>
      </c>
      <c r="H92" s="80">
        <v>8843609.2300000004</v>
      </c>
      <c r="I92" s="80">
        <v>4104340.28</v>
      </c>
      <c r="J92" s="79">
        <v>1956</v>
      </c>
      <c r="K92" s="79">
        <v>6815</v>
      </c>
      <c r="L92" s="79">
        <v>1654.31</v>
      </c>
      <c r="M92" s="80">
        <v>9691738.2799999993</v>
      </c>
      <c r="N92" s="80">
        <v>4400854.95</v>
      </c>
      <c r="O92" s="79">
        <v>1787</v>
      </c>
      <c r="P92" s="79">
        <v>5794</v>
      </c>
      <c r="Q92" s="79">
        <v>1471.84</v>
      </c>
      <c r="R92" s="80">
        <v>8483069.4499999993</v>
      </c>
      <c r="S92" s="80">
        <v>3629921.43</v>
      </c>
      <c r="T92" s="79">
        <v>1844</v>
      </c>
      <c r="U92" s="79">
        <v>6627</v>
      </c>
      <c r="V92" s="79">
        <v>1713.41</v>
      </c>
      <c r="W92" s="80">
        <v>10826160.619999999</v>
      </c>
      <c r="X92" s="80">
        <v>4682331.26</v>
      </c>
    </row>
    <row r="93" spans="1:24" x14ac:dyDescent="0.25">
      <c r="A93" s="76">
        <v>72015</v>
      </c>
      <c r="B93" s="76" t="s">
        <v>127</v>
      </c>
      <c r="C93" s="77">
        <v>49</v>
      </c>
      <c r="D93" s="78" t="s">
        <v>44</v>
      </c>
      <c r="E93" s="79">
        <v>2238</v>
      </c>
      <c r="F93" s="79">
        <v>7793</v>
      </c>
      <c r="G93" s="79">
        <v>1840.98</v>
      </c>
      <c r="H93" s="80">
        <v>10813329.65</v>
      </c>
      <c r="I93" s="80">
        <v>5502534.25</v>
      </c>
      <c r="J93" s="79">
        <v>2438</v>
      </c>
      <c r="K93" s="79">
        <v>8727</v>
      </c>
      <c r="L93" s="79">
        <v>1986.78</v>
      </c>
      <c r="M93" s="80">
        <v>11919078.609999999</v>
      </c>
      <c r="N93" s="80">
        <v>5701425.8799999999</v>
      </c>
      <c r="O93" s="79">
        <v>2176</v>
      </c>
      <c r="P93" s="79">
        <v>6667</v>
      </c>
      <c r="Q93" s="79">
        <v>1746.62</v>
      </c>
      <c r="R93" s="80">
        <v>10211351.359999999</v>
      </c>
      <c r="S93" s="80">
        <v>4316928.58</v>
      </c>
      <c r="T93" s="79">
        <v>1645</v>
      </c>
      <c r="U93" s="79">
        <v>4750</v>
      </c>
      <c r="V93" s="79">
        <v>1326.88</v>
      </c>
      <c r="W93" s="80">
        <v>7784143.5599999996</v>
      </c>
      <c r="X93" s="80">
        <v>3358241.49</v>
      </c>
    </row>
    <row r="94" spans="1:24" x14ac:dyDescent="0.25">
      <c r="A94" s="76">
        <v>72044</v>
      </c>
      <c r="B94" s="76" t="s">
        <v>128</v>
      </c>
      <c r="C94" s="77">
        <v>28</v>
      </c>
      <c r="D94" s="78" t="s">
        <v>44</v>
      </c>
      <c r="E94" s="79">
        <v>1099</v>
      </c>
      <c r="F94" s="79">
        <v>5901</v>
      </c>
      <c r="G94" s="79">
        <v>1341.84</v>
      </c>
      <c r="H94" s="80">
        <v>13188478.9</v>
      </c>
      <c r="I94" s="80">
        <v>4781010.1900000004</v>
      </c>
      <c r="J94" s="79">
        <v>760</v>
      </c>
      <c r="K94" s="79">
        <v>4976</v>
      </c>
      <c r="L94" s="79">
        <v>1144.67</v>
      </c>
      <c r="M94" s="80">
        <v>12083005.449999999</v>
      </c>
      <c r="N94" s="80">
        <v>3726246.78</v>
      </c>
      <c r="O94" s="79">
        <v>732</v>
      </c>
      <c r="P94" s="79">
        <v>4658</v>
      </c>
      <c r="Q94" s="79">
        <v>1126.1099999999999</v>
      </c>
      <c r="R94" s="80">
        <v>10745193.67</v>
      </c>
      <c r="S94" s="80">
        <v>3849401.02</v>
      </c>
      <c r="T94" s="79">
        <v>569</v>
      </c>
      <c r="U94" s="79">
        <v>3091</v>
      </c>
      <c r="V94" s="79">
        <v>854.36</v>
      </c>
      <c r="W94" s="80">
        <v>7028202.96</v>
      </c>
      <c r="X94" s="80">
        <v>3062763.05</v>
      </c>
    </row>
    <row r="95" spans="1:24" x14ac:dyDescent="0.25">
      <c r="A95" s="76">
        <v>76606</v>
      </c>
      <c r="B95" s="76" t="s">
        <v>129</v>
      </c>
      <c r="C95" s="77">
        <v>20</v>
      </c>
      <c r="D95" s="78" t="s">
        <v>44</v>
      </c>
      <c r="E95" s="79">
        <v>754</v>
      </c>
      <c r="F95" s="79">
        <v>2345</v>
      </c>
      <c r="G95" s="79">
        <v>546.66999999999996</v>
      </c>
      <c r="H95" s="80">
        <v>2218594.67</v>
      </c>
      <c r="I95" s="80">
        <v>1563912.38</v>
      </c>
      <c r="J95" s="79">
        <v>195</v>
      </c>
      <c r="K95" s="79">
        <v>906</v>
      </c>
      <c r="L95" s="79">
        <v>186.26</v>
      </c>
      <c r="M95" s="80">
        <v>1180946.77</v>
      </c>
      <c r="N95" s="80">
        <v>694731.07</v>
      </c>
      <c r="O95" s="79">
        <v>127</v>
      </c>
      <c r="P95" s="79">
        <v>514</v>
      </c>
      <c r="Q95" s="79">
        <v>124.22</v>
      </c>
      <c r="R95" s="80">
        <v>715573.58</v>
      </c>
      <c r="S95" s="80">
        <v>383692.3</v>
      </c>
      <c r="T95" s="79">
        <v>96</v>
      </c>
      <c r="U95" s="79">
        <v>532</v>
      </c>
      <c r="V95" s="79">
        <v>100.87</v>
      </c>
      <c r="W95" s="80">
        <v>748761.88</v>
      </c>
      <c r="X95" s="80">
        <v>409228.99</v>
      </c>
    </row>
    <row r="96" spans="1:24" x14ac:dyDescent="0.25">
      <c r="A96" s="76">
        <v>72031</v>
      </c>
      <c r="B96" s="76" t="s">
        <v>130</v>
      </c>
      <c r="C96" s="77">
        <v>52</v>
      </c>
      <c r="D96" s="78" t="s">
        <v>44</v>
      </c>
      <c r="E96" s="79">
        <v>1179</v>
      </c>
      <c r="F96" s="79">
        <v>4626</v>
      </c>
      <c r="G96" s="79">
        <v>1045.25</v>
      </c>
      <c r="H96" s="80">
        <v>6489221.6299999999</v>
      </c>
      <c r="I96" s="80">
        <v>3538640.93</v>
      </c>
      <c r="J96" s="79">
        <v>1570</v>
      </c>
      <c r="K96" s="79">
        <v>6178</v>
      </c>
      <c r="L96" s="79">
        <v>1331.1</v>
      </c>
      <c r="M96" s="80">
        <v>9261637.2400000002</v>
      </c>
      <c r="N96" s="80">
        <v>4338789.08</v>
      </c>
      <c r="O96" s="79">
        <v>1661</v>
      </c>
      <c r="P96" s="79">
        <v>6655</v>
      </c>
      <c r="Q96" s="79">
        <v>1459.98</v>
      </c>
      <c r="R96" s="80">
        <v>9695300.2300000004</v>
      </c>
      <c r="S96" s="80">
        <v>4753597.2300000004</v>
      </c>
      <c r="T96" s="79">
        <v>1435</v>
      </c>
      <c r="U96" s="79">
        <v>5073</v>
      </c>
      <c r="V96" s="79">
        <v>1204.8800000000001</v>
      </c>
      <c r="W96" s="80">
        <v>7545447.79</v>
      </c>
      <c r="X96" s="80">
        <v>3568526.37</v>
      </c>
    </row>
    <row r="97" spans="1:24" x14ac:dyDescent="0.25">
      <c r="A97" s="78">
        <v>73957</v>
      </c>
      <c r="B97" s="76" t="s">
        <v>131</v>
      </c>
      <c r="C97" s="77">
        <v>37</v>
      </c>
      <c r="D97" s="78" t="s">
        <v>44</v>
      </c>
      <c r="E97" s="79">
        <v>3845</v>
      </c>
      <c r="F97" s="79">
        <v>19118</v>
      </c>
      <c r="G97" s="79">
        <v>3610.35</v>
      </c>
      <c r="H97" s="80">
        <v>27637121.539999999</v>
      </c>
      <c r="I97" s="80">
        <v>16698898.16</v>
      </c>
      <c r="J97" s="79">
        <v>3969</v>
      </c>
      <c r="K97" s="79">
        <v>22617</v>
      </c>
      <c r="L97" s="79">
        <v>4033.64</v>
      </c>
      <c r="M97" s="80">
        <v>33939779.799999997</v>
      </c>
      <c r="N97" s="80">
        <v>19472513.07</v>
      </c>
      <c r="O97" s="79">
        <v>2989</v>
      </c>
      <c r="P97" s="79">
        <v>17441</v>
      </c>
      <c r="Q97" s="79">
        <v>3218.16</v>
      </c>
      <c r="R97" s="80">
        <v>28581373.710000001</v>
      </c>
      <c r="S97" s="80">
        <v>16670050.1</v>
      </c>
      <c r="T97" s="79">
        <v>1850</v>
      </c>
      <c r="U97" s="79">
        <v>11582</v>
      </c>
      <c r="V97" s="79">
        <v>2053.87</v>
      </c>
      <c r="W97" s="80">
        <v>19832672.82</v>
      </c>
      <c r="X97" s="80">
        <v>11463797.66</v>
      </c>
    </row>
    <row r="98" spans="1:24" x14ac:dyDescent="0.25">
      <c r="A98" s="76">
        <v>72025</v>
      </c>
      <c r="B98" s="76" t="s">
        <v>132</v>
      </c>
      <c r="C98" s="77">
        <v>52</v>
      </c>
      <c r="D98" s="78" t="s">
        <v>44</v>
      </c>
      <c r="E98" s="79">
        <v>1821</v>
      </c>
      <c r="F98" s="79">
        <v>6855</v>
      </c>
      <c r="G98" s="79">
        <v>1564.5</v>
      </c>
      <c r="H98" s="80">
        <v>10817377.960000001</v>
      </c>
      <c r="I98" s="80">
        <v>4898566.6900000004</v>
      </c>
      <c r="J98" s="79">
        <v>1869</v>
      </c>
      <c r="K98" s="79">
        <v>7171</v>
      </c>
      <c r="L98" s="79">
        <v>1575.54</v>
      </c>
      <c r="M98" s="80">
        <v>12517454.640000001</v>
      </c>
      <c r="N98" s="80">
        <v>4829327.87</v>
      </c>
      <c r="O98" s="79">
        <v>1741</v>
      </c>
      <c r="P98" s="79">
        <v>6695</v>
      </c>
      <c r="Q98" s="79">
        <v>1547.34</v>
      </c>
      <c r="R98" s="80">
        <v>13184878.18</v>
      </c>
      <c r="S98" s="80">
        <v>4767642</v>
      </c>
      <c r="T98" s="79">
        <v>1392</v>
      </c>
      <c r="U98" s="79">
        <v>5005</v>
      </c>
      <c r="V98" s="79">
        <v>1281.3599999999999</v>
      </c>
      <c r="W98" s="80">
        <v>11571670.109999999</v>
      </c>
      <c r="X98" s="80">
        <v>3578835.66</v>
      </c>
    </row>
    <row r="99" spans="1:24" x14ac:dyDescent="0.25">
      <c r="A99" s="76">
        <v>70024</v>
      </c>
      <c r="B99" s="76" t="s">
        <v>133</v>
      </c>
      <c r="C99" s="77">
        <v>51</v>
      </c>
      <c r="D99" s="78" t="s">
        <v>44</v>
      </c>
      <c r="E99" s="79">
        <v>1025</v>
      </c>
      <c r="F99" s="79">
        <v>3739</v>
      </c>
      <c r="G99" s="79">
        <v>730.27</v>
      </c>
      <c r="H99" s="80">
        <v>3041162.63</v>
      </c>
      <c r="I99" s="80">
        <v>2320095.06</v>
      </c>
      <c r="J99" s="79">
        <v>1046</v>
      </c>
      <c r="K99" s="79">
        <v>4082</v>
      </c>
      <c r="L99" s="79">
        <v>778.72</v>
      </c>
      <c r="M99" s="80">
        <v>3624370.52</v>
      </c>
      <c r="N99" s="80">
        <v>2656761.15</v>
      </c>
      <c r="O99" s="79">
        <v>963</v>
      </c>
      <c r="P99" s="79">
        <v>3264</v>
      </c>
      <c r="Q99" s="79">
        <v>673.82</v>
      </c>
      <c r="R99" s="80">
        <v>3382720.17</v>
      </c>
      <c r="S99" s="80">
        <v>1777539.43</v>
      </c>
      <c r="T99" s="79">
        <v>799</v>
      </c>
      <c r="U99" s="79">
        <v>3023</v>
      </c>
      <c r="V99" s="79">
        <v>570.59</v>
      </c>
      <c r="W99" s="80">
        <v>3029203.82</v>
      </c>
      <c r="X99" s="80">
        <v>1611022.73</v>
      </c>
    </row>
    <row r="100" spans="1:24" x14ac:dyDescent="0.25">
      <c r="A100" s="76">
        <v>72027</v>
      </c>
      <c r="B100" s="76" t="s">
        <v>134</v>
      </c>
      <c r="C100" s="77">
        <v>55</v>
      </c>
      <c r="D100" s="78" t="s">
        <v>44</v>
      </c>
      <c r="E100" s="79">
        <v>3169</v>
      </c>
      <c r="F100" s="79">
        <v>10824</v>
      </c>
      <c r="G100" s="79">
        <v>2282.58</v>
      </c>
      <c r="H100" s="80">
        <v>14189061.939999999</v>
      </c>
      <c r="I100" s="80">
        <v>6652372.0700000003</v>
      </c>
      <c r="J100" s="79">
        <v>3650</v>
      </c>
      <c r="K100" s="79">
        <v>12037</v>
      </c>
      <c r="L100" s="79">
        <v>2667.32</v>
      </c>
      <c r="M100" s="80">
        <v>17036129.710000001</v>
      </c>
      <c r="N100" s="80">
        <v>6861422.6699999999</v>
      </c>
      <c r="O100" s="79">
        <v>3137</v>
      </c>
      <c r="P100" s="79">
        <v>10068</v>
      </c>
      <c r="Q100" s="79">
        <v>2311.69</v>
      </c>
      <c r="R100" s="80">
        <v>14640866.32</v>
      </c>
      <c r="S100" s="80">
        <v>5798850.0999999996</v>
      </c>
      <c r="T100" s="79">
        <v>2137</v>
      </c>
      <c r="U100" s="79">
        <v>7918</v>
      </c>
      <c r="V100" s="79">
        <v>1694.85</v>
      </c>
      <c r="W100" s="80">
        <v>11487215.369999999</v>
      </c>
      <c r="X100" s="80">
        <v>5436897.2199999997</v>
      </c>
    </row>
    <row r="101" spans="1:24" x14ac:dyDescent="0.25">
      <c r="A101" s="76">
        <v>73684</v>
      </c>
      <c r="B101" s="76" t="s">
        <v>135</v>
      </c>
      <c r="C101" s="77">
        <v>29</v>
      </c>
      <c r="D101" s="78" t="s">
        <v>44</v>
      </c>
      <c r="E101" s="79">
        <v>1224</v>
      </c>
      <c r="F101" s="79">
        <v>4011</v>
      </c>
      <c r="G101" s="79">
        <v>1118.9100000000001</v>
      </c>
      <c r="H101" s="80">
        <v>5267954.5599999996</v>
      </c>
      <c r="I101" s="80">
        <v>2600452.61</v>
      </c>
      <c r="J101" s="79">
        <v>1514</v>
      </c>
      <c r="K101" s="79">
        <v>4697</v>
      </c>
      <c r="L101" s="79">
        <v>1344.39</v>
      </c>
      <c r="M101" s="80">
        <v>6214697.4199999999</v>
      </c>
      <c r="N101" s="80">
        <v>2781929.89</v>
      </c>
      <c r="O101" s="79">
        <v>1465</v>
      </c>
      <c r="P101" s="79">
        <v>4734</v>
      </c>
      <c r="Q101" s="79">
        <v>1264.29</v>
      </c>
      <c r="R101" s="80">
        <v>6079640.29</v>
      </c>
      <c r="S101" s="80">
        <v>2674309.4300000002</v>
      </c>
      <c r="T101" s="79">
        <v>1276</v>
      </c>
      <c r="U101" s="79">
        <v>4173</v>
      </c>
      <c r="V101" s="79">
        <v>1128.92</v>
      </c>
      <c r="W101" s="80">
        <v>6160518.3300000001</v>
      </c>
      <c r="X101" s="80">
        <v>2703197.9</v>
      </c>
    </row>
    <row r="102" spans="1:24" x14ac:dyDescent="0.25">
      <c r="A102" s="76">
        <v>76505</v>
      </c>
      <c r="B102" s="76" t="s">
        <v>136</v>
      </c>
      <c r="C102" s="77">
        <v>8</v>
      </c>
      <c r="D102" s="78" t="s">
        <v>44</v>
      </c>
      <c r="E102" s="79">
        <v>1175</v>
      </c>
      <c r="F102" s="79">
        <v>3536</v>
      </c>
      <c r="G102" s="79">
        <v>921.51</v>
      </c>
      <c r="H102" s="80">
        <v>4951686.72</v>
      </c>
      <c r="I102" s="80">
        <v>2268906.9700000002</v>
      </c>
      <c r="J102" s="79">
        <v>1368</v>
      </c>
      <c r="K102" s="79">
        <v>4283</v>
      </c>
      <c r="L102" s="79">
        <v>1086.94</v>
      </c>
      <c r="M102" s="80">
        <v>6258615.9800000004</v>
      </c>
      <c r="N102" s="80">
        <v>2768810.28</v>
      </c>
      <c r="O102" s="79">
        <v>1295</v>
      </c>
      <c r="P102" s="79">
        <v>4279</v>
      </c>
      <c r="Q102" s="79">
        <v>1058.01</v>
      </c>
      <c r="R102" s="80">
        <v>6225518.4900000002</v>
      </c>
      <c r="S102" s="80">
        <v>2856355.48</v>
      </c>
      <c r="T102" s="79">
        <v>1017</v>
      </c>
      <c r="U102" s="79">
        <v>3271</v>
      </c>
      <c r="V102" s="79">
        <v>845.35</v>
      </c>
      <c r="W102" s="80">
        <v>4986958.24</v>
      </c>
      <c r="X102" s="80">
        <v>2296405.61</v>
      </c>
    </row>
    <row r="103" spans="1:24" x14ac:dyDescent="0.25">
      <c r="A103" s="76">
        <v>76498</v>
      </c>
      <c r="B103" s="76" t="s">
        <v>137</v>
      </c>
      <c r="C103" s="77">
        <v>28</v>
      </c>
      <c r="D103" s="78" t="s">
        <v>44</v>
      </c>
      <c r="E103" s="79">
        <v>5432</v>
      </c>
      <c r="F103" s="79">
        <v>24802</v>
      </c>
      <c r="G103" s="79">
        <v>4538.29</v>
      </c>
      <c r="H103" s="80">
        <v>40098630.259999998</v>
      </c>
      <c r="I103" s="80">
        <v>23925042.199999999</v>
      </c>
      <c r="J103" s="79">
        <v>4911</v>
      </c>
      <c r="K103" s="79">
        <v>22365</v>
      </c>
      <c r="L103" s="79">
        <v>4282.3900000000003</v>
      </c>
      <c r="M103" s="80">
        <v>37486511.810000002</v>
      </c>
      <c r="N103" s="80">
        <v>21060203.030000001</v>
      </c>
      <c r="O103" s="79">
        <v>4734</v>
      </c>
      <c r="P103" s="79">
        <v>25650</v>
      </c>
      <c r="Q103" s="79">
        <v>4057.75</v>
      </c>
      <c r="R103" s="80">
        <v>43823487.210000001</v>
      </c>
      <c r="S103" s="80">
        <v>27146426.66</v>
      </c>
      <c r="T103" s="79">
        <v>3329</v>
      </c>
      <c r="U103" s="79">
        <v>18163</v>
      </c>
      <c r="V103" s="79">
        <v>2942.53</v>
      </c>
      <c r="W103" s="80">
        <v>32600704.710000001</v>
      </c>
      <c r="X103" s="80">
        <v>20359383.77</v>
      </c>
    </row>
    <row r="104" spans="1:24" x14ac:dyDescent="0.25">
      <c r="A104" s="76">
        <v>73374</v>
      </c>
      <c r="B104" s="76" t="s">
        <v>138</v>
      </c>
      <c r="C104" s="77">
        <v>57</v>
      </c>
      <c r="D104" s="78" t="s">
        <v>45</v>
      </c>
      <c r="E104" s="79">
        <v>471</v>
      </c>
      <c r="F104" s="79">
        <v>1220</v>
      </c>
      <c r="G104" s="79">
        <v>312.32</v>
      </c>
      <c r="H104" s="80">
        <v>2118576.2000000002</v>
      </c>
      <c r="I104" s="80">
        <v>1608011.73</v>
      </c>
      <c r="J104" s="79">
        <v>444</v>
      </c>
      <c r="K104" s="79">
        <v>1250</v>
      </c>
      <c r="L104" s="79">
        <v>312.31</v>
      </c>
      <c r="M104" s="80">
        <v>2393317.17</v>
      </c>
      <c r="N104" s="80">
        <v>1689999.89</v>
      </c>
      <c r="O104" s="79">
        <v>507</v>
      </c>
      <c r="P104" s="79">
        <v>1659</v>
      </c>
      <c r="Q104" s="79">
        <v>349.15</v>
      </c>
      <c r="R104" s="80">
        <v>2776837.48</v>
      </c>
      <c r="S104" s="80">
        <v>2021893.42</v>
      </c>
      <c r="T104" s="79">
        <v>475</v>
      </c>
      <c r="U104" s="79">
        <v>1820</v>
      </c>
      <c r="V104" s="79">
        <v>366.59</v>
      </c>
      <c r="W104" s="80">
        <v>3246787.55</v>
      </c>
      <c r="X104" s="80">
        <v>2441804.6</v>
      </c>
    </row>
    <row r="105" spans="1:24" x14ac:dyDescent="0.25">
      <c r="A105" s="76">
        <v>72001</v>
      </c>
      <c r="B105" s="76" t="s">
        <v>139</v>
      </c>
      <c r="C105" s="77">
        <v>57</v>
      </c>
      <c r="D105" s="78" t="s">
        <v>45</v>
      </c>
      <c r="E105" s="79">
        <v>156</v>
      </c>
      <c r="F105" s="79">
        <v>1149</v>
      </c>
      <c r="G105" s="79">
        <v>107.63</v>
      </c>
      <c r="H105" s="80">
        <v>1102146.71</v>
      </c>
      <c r="I105" s="80">
        <v>978052.46</v>
      </c>
      <c r="J105" s="79">
        <v>198</v>
      </c>
      <c r="K105" s="79">
        <v>1365</v>
      </c>
      <c r="L105" s="79">
        <v>133.09</v>
      </c>
      <c r="M105" s="80">
        <v>1508285.08</v>
      </c>
      <c r="N105" s="80">
        <v>1080314.92</v>
      </c>
      <c r="O105" s="79">
        <v>107</v>
      </c>
      <c r="P105" s="79">
        <v>1135</v>
      </c>
      <c r="Q105" s="79">
        <v>80.540000000000006</v>
      </c>
      <c r="R105" s="80">
        <v>1550602.69</v>
      </c>
      <c r="S105" s="80">
        <v>573909.21</v>
      </c>
      <c r="T105" s="79">
        <v>39</v>
      </c>
      <c r="U105" s="79">
        <v>302</v>
      </c>
      <c r="V105" s="79">
        <v>28.56</v>
      </c>
      <c r="W105" s="80">
        <v>497505.45</v>
      </c>
      <c r="X105" s="80">
        <v>156434.96</v>
      </c>
    </row>
    <row r="106" spans="1:24" x14ac:dyDescent="0.25">
      <c r="A106" s="76">
        <v>73431</v>
      </c>
      <c r="B106" s="76" t="s">
        <v>140</v>
      </c>
      <c r="C106" s="77">
        <v>1</v>
      </c>
      <c r="D106" s="78" t="s">
        <v>45</v>
      </c>
      <c r="E106" s="79">
        <v>102</v>
      </c>
      <c r="F106" s="79">
        <v>1003</v>
      </c>
      <c r="G106" s="79">
        <v>70.48</v>
      </c>
      <c r="H106" s="80">
        <v>1008630.95</v>
      </c>
      <c r="I106" s="80">
        <v>533269.74</v>
      </c>
      <c r="J106" s="79">
        <v>115</v>
      </c>
      <c r="K106" s="79">
        <v>1013</v>
      </c>
      <c r="L106" s="79">
        <v>80.64</v>
      </c>
      <c r="M106" s="80">
        <v>1058678.8600000001</v>
      </c>
      <c r="N106" s="80">
        <v>497668.8</v>
      </c>
      <c r="O106" s="79">
        <v>118</v>
      </c>
      <c r="P106" s="79">
        <v>931</v>
      </c>
      <c r="Q106" s="79">
        <v>84.67</v>
      </c>
      <c r="R106" s="80">
        <v>1075381.29</v>
      </c>
      <c r="S106" s="80">
        <v>324179.21999999997</v>
      </c>
      <c r="T106" s="79">
        <v>91</v>
      </c>
      <c r="U106" s="79">
        <v>466</v>
      </c>
      <c r="V106" s="79">
        <v>64.61</v>
      </c>
      <c r="W106" s="80">
        <v>556225.61</v>
      </c>
      <c r="X106" s="80">
        <v>299419.65000000002</v>
      </c>
    </row>
    <row r="107" spans="1:24" x14ac:dyDescent="0.25">
      <c r="A107" s="76">
        <v>73469</v>
      </c>
      <c r="B107" s="76" t="s">
        <v>141</v>
      </c>
      <c r="C107" s="77">
        <v>2</v>
      </c>
      <c r="D107" s="78" t="s">
        <v>45</v>
      </c>
      <c r="E107" s="79">
        <v>313</v>
      </c>
      <c r="F107" s="79">
        <v>2728</v>
      </c>
      <c r="G107" s="79">
        <v>226.43</v>
      </c>
      <c r="H107" s="80">
        <v>4551404.9800000004</v>
      </c>
      <c r="I107" s="80">
        <v>2298635.4900000002</v>
      </c>
      <c r="J107" s="79">
        <v>352</v>
      </c>
      <c r="K107" s="79">
        <v>3701</v>
      </c>
      <c r="L107" s="79">
        <v>254.33</v>
      </c>
      <c r="M107" s="80">
        <v>9648801.2200000007</v>
      </c>
      <c r="N107" s="80">
        <v>2778166.11</v>
      </c>
      <c r="O107" s="79">
        <v>161</v>
      </c>
      <c r="P107" s="79">
        <v>1942</v>
      </c>
      <c r="Q107" s="79">
        <v>114.29</v>
      </c>
      <c r="R107" s="80">
        <v>5561527.4900000002</v>
      </c>
      <c r="S107" s="80">
        <v>936706.14</v>
      </c>
      <c r="T107" s="79">
        <v>169</v>
      </c>
      <c r="U107" s="79">
        <v>3973</v>
      </c>
      <c r="V107" s="79">
        <v>107.55</v>
      </c>
      <c r="W107" s="80">
        <v>6650912.2300000004</v>
      </c>
      <c r="X107" s="80">
        <v>873241.13</v>
      </c>
    </row>
    <row r="108" spans="1:24" x14ac:dyDescent="0.25">
      <c r="A108" s="76">
        <v>73053</v>
      </c>
      <c r="B108" s="76" t="s">
        <v>142</v>
      </c>
      <c r="C108" s="77">
        <v>5</v>
      </c>
      <c r="D108" s="78" t="s">
        <v>45</v>
      </c>
      <c r="E108" s="79">
        <v>214</v>
      </c>
      <c r="F108" s="79">
        <v>708</v>
      </c>
      <c r="G108" s="79">
        <v>184.58</v>
      </c>
      <c r="H108" s="80">
        <v>862376.94</v>
      </c>
      <c r="I108" s="80">
        <v>1090748.58</v>
      </c>
      <c r="J108" s="79">
        <v>137</v>
      </c>
      <c r="K108" s="79">
        <v>488</v>
      </c>
      <c r="L108" s="79">
        <v>113.83</v>
      </c>
      <c r="M108" s="80">
        <v>613533.39</v>
      </c>
      <c r="N108" s="80">
        <v>792498.58</v>
      </c>
      <c r="O108" s="79">
        <v>154</v>
      </c>
      <c r="P108" s="79">
        <v>559</v>
      </c>
      <c r="Q108" s="79">
        <v>123.76</v>
      </c>
      <c r="R108" s="80">
        <v>825101.96</v>
      </c>
      <c r="S108" s="80">
        <v>957348.77</v>
      </c>
      <c r="T108" s="79">
        <v>120</v>
      </c>
      <c r="U108" s="79">
        <v>416</v>
      </c>
      <c r="V108" s="79">
        <v>91.48</v>
      </c>
      <c r="W108" s="80">
        <v>574986.86</v>
      </c>
      <c r="X108" s="80">
        <v>725541.93</v>
      </c>
    </row>
    <row r="109" spans="1:24" x14ac:dyDescent="0.25">
      <c r="A109" s="76">
        <v>72003</v>
      </c>
      <c r="B109" s="76" t="s">
        <v>143</v>
      </c>
      <c r="C109" s="77">
        <v>6</v>
      </c>
      <c r="D109" s="78" t="s">
        <v>45</v>
      </c>
      <c r="E109" s="79">
        <v>716</v>
      </c>
      <c r="F109" s="79">
        <v>1726</v>
      </c>
      <c r="G109" s="79">
        <v>475.02</v>
      </c>
      <c r="H109" s="80">
        <v>2843752.59</v>
      </c>
      <c r="I109" s="80">
        <v>2340987.02</v>
      </c>
      <c r="J109" s="79">
        <v>558</v>
      </c>
      <c r="K109" s="79">
        <v>1446</v>
      </c>
      <c r="L109" s="79">
        <v>414.61</v>
      </c>
      <c r="M109" s="80">
        <v>2191721.41</v>
      </c>
      <c r="N109" s="80">
        <v>2203360.77</v>
      </c>
      <c r="O109" s="79">
        <v>742</v>
      </c>
      <c r="P109" s="79">
        <v>1905</v>
      </c>
      <c r="Q109" s="79">
        <v>528.4</v>
      </c>
      <c r="R109" s="80">
        <v>2621300.52</v>
      </c>
      <c r="S109" s="80">
        <v>2767457.58</v>
      </c>
      <c r="T109" s="79">
        <v>604</v>
      </c>
      <c r="U109" s="79">
        <v>1597</v>
      </c>
      <c r="V109" s="79">
        <v>400.62</v>
      </c>
      <c r="W109" s="80">
        <v>2265739.4</v>
      </c>
      <c r="X109" s="80">
        <v>2355750.41</v>
      </c>
    </row>
    <row r="110" spans="1:24" x14ac:dyDescent="0.25">
      <c r="A110" s="76">
        <v>70702</v>
      </c>
      <c r="B110" s="76" t="s">
        <v>144</v>
      </c>
      <c r="C110" s="77">
        <v>7</v>
      </c>
      <c r="D110" s="78" t="s">
        <v>45</v>
      </c>
      <c r="E110" s="79">
        <v>43</v>
      </c>
      <c r="F110" s="79">
        <v>86</v>
      </c>
      <c r="G110" s="79">
        <v>27.71</v>
      </c>
      <c r="H110" s="80">
        <v>485718.44</v>
      </c>
      <c r="I110" s="80">
        <v>124307.79</v>
      </c>
      <c r="J110" s="79">
        <v>17</v>
      </c>
      <c r="K110" s="79">
        <v>41</v>
      </c>
      <c r="L110" s="79">
        <v>11.21</v>
      </c>
      <c r="M110" s="80">
        <v>261425.97</v>
      </c>
      <c r="N110" s="80">
        <v>69945.77</v>
      </c>
      <c r="O110" s="79">
        <v>19</v>
      </c>
      <c r="P110" s="79">
        <v>44</v>
      </c>
      <c r="Q110" s="79">
        <v>11.48</v>
      </c>
      <c r="R110" s="80">
        <v>305217.3</v>
      </c>
      <c r="S110" s="80">
        <v>78045.14</v>
      </c>
      <c r="T110" s="79">
        <v>14</v>
      </c>
      <c r="U110" s="79">
        <v>31</v>
      </c>
      <c r="V110" s="79">
        <v>8.39</v>
      </c>
      <c r="W110" s="80">
        <v>306272.98</v>
      </c>
      <c r="X110" s="80">
        <v>50994.92</v>
      </c>
    </row>
    <row r="111" spans="1:24" x14ac:dyDescent="0.25">
      <c r="A111" s="76">
        <v>73516</v>
      </c>
      <c r="B111" s="76" t="s">
        <v>145</v>
      </c>
      <c r="C111" s="77">
        <v>5</v>
      </c>
      <c r="D111" s="78" t="s">
        <v>45</v>
      </c>
      <c r="E111" s="79">
        <v>106</v>
      </c>
      <c r="F111" s="79">
        <v>636</v>
      </c>
      <c r="G111" s="79">
        <v>78</v>
      </c>
      <c r="H111" s="80">
        <v>1044293.23</v>
      </c>
      <c r="I111" s="80">
        <v>644067.25</v>
      </c>
      <c r="J111" s="79">
        <v>112</v>
      </c>
      <c r="K111" s="79">
        <v>867</v>
      </c>
      <c r="L111" s="79">
        <v>82.71</v>
      </c>
      <c r="M111" s="80">
        <v>1733655.17</v>
      </c>
      <c r="N111" s="80">
        <v>631593.31999999995</v>
      </c>
      <c r="O111" s="79">
        <v>41</v>
      </c>
      <c r="P111" s="79">
        <v>186</v>
      </c>
      <c r="Q111" s="79">
        <v>33.21</v>
      </c>
      <c r="R111" s="80">
        <v>514585.16</v>
      </c>
      <c r="S111" s="80">
        <v>196671.65</v>
      </c>
      <c r="T111" s="79">
        <v>21</v>
      </c>
      <c r="U111" s="79">
        <v>55</v>
      </c>
      <c r="V111" s="79">
        <v>12.96</v>
      </c>
      <c r="W111" s="80">
        <v>186929.66</v>
      </c>
      <c r="X111" s="80">
        <v>96418.08</v>
      </c>
    </row>
    <row r="112" spans="1:24" x14ac:dyDescent="0.25">
      <c r="A112" s="76">
        <v>74561</v>
      </c>
      <c r="B112" s="76" t="s">
        <v>146</v>
      </c>
      <c r="C112" s="77">
        <v>58</v>
      </c>
      <c r="D112" s="78" t="s">
        <v>45</v>
      </c>
      <c r="E112" s="79">
        <v>1000</v>
      </c>
      <c r="F112" s="79">
        <v>2258</v>
      </c>
      <c r="G112" s="79">
        <v>707.8</v>
      </c>
      <c r="H112" s="80">
        <v>3093720.23</v>
      </c>
      <c r="I112" s="80">
        <v>3256000.23</v>
      </c>
      <c r="J112" s="79">
        <v>810</v>
      </c>
      <c r="K112" s="79">
        <v>1755</v>
      </c>
      <c r="L112" s="79">
        <v>555.86</v>
      </c>
      <c r="M112" s="80">
        <v>2500728.88</v>
      </c>
      <c r="N112" s="80">
        <v>2452169.4300000002</v>
      </c>
      <c r="O112" s="79">
        <v>584</v>
      </c>
      <c r="P112" s="79">
        <v>1253</v>
      </c>
      <c r="Q112" s="79">
        <v>395.99</v>
      </c>
      <c r="R112" s="80">
        <v>2190611.13</v>
      </c>
      <c r="S112" s="80">
        <v>1860802.55</v>
      </c>
      <c r="T112" s="79">
        <v>575</v>
      </c>
      <c r="U112" s="79">
        <v>1474</v>
      </c>
      <c r="V112" s="79">
        <v>409.42</v>
      </c>
      <c r="W112" s="80">
        <v>3039648.65</v>
      </c>
      <c r="X112" s="80">
        <v>2312666.0499999998</v>
      </c>
    </row>
    <row r="113" spans="1:24" x14ac:dyDescent="0.25">
      <c r="A113" s="76">
        <v>74064</v>
      </c>
      <c r="B113" s="76" t="s">
        <v>147</v>
      </c>
      <c r="C113" s="77">
        <v>11</v>
      </c>
      <c r="D113" s="78" t="s">
        <v>45</v>
      </c>
      <c r="E113" s="79">
        <v>234</v>
      </c>
      <c r="F113" s="79">
        <v>1050</v>
      </c>
      <c r="G113" s="79">
        <v>156.56</v>
      </c>
      <c r="H113" s="80">
        <v>1274878.47</v>
      </c>
      <c r="I113" s="80">
        <v>1686825.01</v>
      </c>
      <c r="J113" s="79">
        <v>240</v>
      </c>
      <c r="K113" s="79">
        <v>1198</v>
      </c>
      <c r="L113" s="79">
        <v>174.84</v>
      </c>
      <c r="M113" s="80">
        <v>1449019.15</v>
      </c>
      <c r="N113" s="80">
        <v>2017346.3</v>
      </c>
      <c r="O113" s="79">
        <v>257</v>
      </c>
      <c r="P113" s="79">
        <v>1316</v>
      </c>
      <c r="Q113" s="79">
        <v>198.63</v>
      </c>
      <c r="R113" s="80">
        <v>1577094.56</v>
      </c>
      <c r="S113" s="80">
        <v>2302482.96</v>
      </c>
      <c r="T113" s="79">
        <v>211</v>
      </c>
      <c r="U113" s="79">
        <v>1061</v>
      </c>
      <c r="V113" s="79">
        <v>156.57</v>
      </c>
      <c r="W113" s="80">
        <v>1459699.41</v>
      </c>
      <c r="X113" s="80">
        <v>1855126.2</v>
      </c>
    </row>
    <row r="114" spans="1:24" x14ac:dyDescent="0.25">
      <c r="A114" s="76">
        <v>76628</v>
      </c>
      <c r="B114" s="76" t="s">
        <v>148</v>
      </c>
      <c r="C114" s="77">
        <v>41</v>
      </c>
      <c r="D114" s="78" t="s">
        <v>45</v>
      </c>
      <c r="E114" s="79">
        <v>157</v>
      </c>
      <c r="F114" s="79">
        <v>457</v>
      </c>
      <c r="G114" s="79">
        <v>107.71</v>
      </c>
      <c r="H114" s="80">
        <v>620815.56999999995</v>
      </c>
      <c r="I114" s="80">
        <v>719993.66</v>
      </c>
      <c r="J114" s="79">
        <v>131</v>
      </c>
      <c r="K114" s="79">
        <v>514</v>
      </c>
      <c r="L114" s="79">
        <v>98.89</v>
      </c>
      <c r="M114" s="80">
        <v>794547.56</v>
      </c>
      <c r="N114" s="80">
        <v>879342.57</v>
      </c>
      <c r="O114" s="79">
        <v>94</v>
      </c>
      <c r="P114" s="79">
        <v>368</v>
      </c>
      <c r="Q114" s="79">
        <v>73.66</v>
      </c>
      <c r="R114" s="80">
        <v>548912.93999999994</v>
      </c>
      <c r="S114" s="80">
        <v>636046.93000000005</v>
      </c>
      <c r="T114" s="79">
        <v>144</v>
      </c>
      <c r="U114" s="79">
        <v>662</v>
      </c>
      <c r="V114" s="79">
        <v>110.6</v>
      </c>
      <c r="W114" s="80">
        <v>988747.87</v>
      </c>
      <c r="X114" s="80">
        <v>1093566.97</v>
      </c>
    </row>
    <row r="115" spans="1:24" x14ac:dyDescent="0.25">
      <c r="A115" s="76">
        <v>74076</v>
      </c>
      <c r="B115" s="76" t="s">
        <v>149</v>
      </c>
      <c r="C115" s="77">
        <v>11</v>
      </c>
      <c r="D115" s="78" t="s">
        <v>45</v>
      </c>
      <c r="E115" s="79">
        <v>84</v>
      </c>
      <c r="F115" s="79">
        <v>244</v>
      </c>
      <c r="G115" s="79">
        <v>64.87</v>
      </c>
      <c r="H115" s="80">
        <v>282934.52</v>
      </c>
      <c r="I115" s="80">
        <v>381154.99</v>
      </c>
      <c r="J115" s="79">
        <v>38</v>
      </c>
      <c r="K115" s="79">
        <v>125</v>
      </c>
      <c r="L115" s="79">
        <v>33.06</v>
      </c>
      <c r="M115" s="80">
        <v>169819.12</v>
      </c>
      <c r="N115" s="80">
        <v>218092.19</v>
      </c>
      <c r="O115" s="79">
        <v>63</v>
      </c>
      <c r="P115" s="79">
        <v>213</v>
      </c>
      <c r="Q115" s="79">
        <v>48.56</v>
      </c>
      <c r="R115" s="80">
        <v>277879.37</v>
      </c>
      <c r="S115" s="80">
        <v>377913.81</v>
      </c>
      <c r="T115" s="79">
        <v>34</v>
      </c>
      <c r="U115" s="79">
        <v>127</v>
      </c>
      <c r="V115" s="79">
        <v>27.61</v>
      </c>
      <c r="W115" s="80">
        <v>189917.56</v>
      </c>
      <c r="X115" s="80">
        <v>227214.83</v>
      </c>
    </row>
    <row r="116" spans="1:24" x14ac:dyDescent="0.25">
      <c r="A116" s="76">
        <v>73440</v>
      </c>
      <c r="B116" s="76" t="s">
        <v>150</v>
      </c>
      <c r="C116" s="77">
        <v>14</v>
      </c>
      <c r="D116" s="78" t="s">
        <v>45</v>
      </c>
      <c r="E116" s="79">
        <v>313</v>
      </c>
      <c r="F116" s="79">
        <v>1896</v>
      </c>
      <c r="G116" s="79">
        <v>247.05</v>
      </c>
      <c r="H116" s="80">
        <v>1816316.22</v>
      </c>
      <c r="I116" s="80">
        <v>2762453.21</v>
      </c>
      <c r="J116" s="79">
        <v>241</v>
      </c>
      <c r="K116" s="79">
        <v>1154</v>
      </c>
      <c r="L116" s="79">
        <v>206.67</v>
      </c>
      <c r="M116" s="80">
        <v>1387972.59</v>
      </c>
      <c r="N116" s="80">
        <v>1796625.36</v>
      </c>
      <c r="O116" s="79">
        <v>175</v>
      </c>
      <c r="P116" s="79">
        <v>925</v>
      </c>
      <c r="Q116" s="79">
        <v>142.12</v>
      </c>
      <c r="R116" s="80">
        <v>1135559.98</v>
      </c>
      <c r="S116" s="80">
        <v>1590388.5</v>
      </c>
      <c r="T116" s="79">
        <v>145</v>
      </c>
      <c r="U116" s="79">
        <v>661</v>
      </c>
      <c r="V116" s="79">
        <v>113.06</v>
      </c>
      <c r="W116" s="80">
        <v>832502.17</v>
      </c>
      <c r="X116" s="80">
        <v>1148235.52</v>
      </c>
    </row>
    <row r="117" spans="1:24" x14ac:dyDescent="0.25">
      <c r="A117" s="76">
        <v>74179</v>
      </c>
      <c r="B117" s="76" t="s">
        <v>151</v>
      </c>
      <c r="C117" s="77">
        <v>10</v>
      </c>
      <c r="D117" s="78" t="s">
        <v>45</v>
      </c>
      <c r="E117" s="79">
        <v>89</v>
      </c>
      <c r="F117" s="79">
        <v>229</v>
      </c>
      <c r="G117" s="79">
        <v>61.69</v>
      </c>
      <c r="H117" s="80">
        <v>365130.46</v>
      </c>
      <c r="I117" s="80">
        <v>369047.95</v>
      </c>
      <c r="J117" s="79">
        <v>51</v>
      </c>
      <c r="K117" s="79">
        <v>135</v>
      </c>
      <c r="L117" s="79">
        <v>36.01</v>
      </c>
      <c r="M117" s="80">
        <v>197872.78</v>
      </c>
      <c r="N117" s="80">
        <v>228828.52</v>
      </c>
      <c r="O117" s="79">
        <v>39</v>
      </c>
      <c r="P117" s="79">
        <v>243</v>
      </c>
      <c r="Q117" s="79">
        <v>30.76</v>
      </c>
      <c r="R117" s="80">
        <v>343646.5</v>
      </c>
      <c r="S117" s="80">
        <v>212614.61</v>
      </c>
      <c r="T117" s="79">
        <v>48</v>
      </c>
      <c r="U117" s="79">
        <v>502</v>
      </c>
      <c r="V117" s="79">
        <v>36.86</v>
      </c>
      <c r="W117" s="80">
        <v>562613.86</v>
      </c>
      <c r="X117" s="80">
        <v>280782.84000000003</v>
      </c>
    </row>
    <row r="118" spans="1:24" x14ac:dyDescent="0.25">
      <c r="A118" s="78">
        <v>74328</v>
      </c>
      <c r="B118" s="76" t="s">
        <v>152</v>
      </c>
      <c r="C118" s="77">
        <v>16</v>
      </c>
      <c r="D118" s="78" t="s">
        <v>45</v>
      </c>
      <c r="E118" s="79">
        <v>91</v>
      </c>
      <c r="F118" s="79">
        <v>307</v>
      </c>
      <c r="G118" s="79">
        <v>69.33</v>
      </c>
      <c r="H118" s="80">
        <v>460928.4</v>
      </c>
      <c r="I118" s="80">
        <v>495757.07</v>
      </c>
      <c r="J118" s="79">
        <v>93</v>
      </c>
      <c r="K118" s="79">
        <v>404</v>
      </c>
      <c r="L118" s="79">
        <v>77.2</v>
      </c>
      <c r="M118" s="80">
        <v>575695.5</v>
      </c>
      <c r="N118" s="80">
        <v>677841.96</v>
      </c>
      <c r="O118" s="79">
        <v>93</v>
      </c>
      <c r="P118" s="79">
        <v>310</v>
      </c>
      <c r="Q118" s="79">
        <v>68.760000000000005</v>
      </c>
      <c r="R118" s="80">
        <v>465049.94</v>
      </c>
      <c r="S118" s="80">
        <v>543747.56999999995</v>
      </c>
      <c r="T118" s="79">
        <v>76</v>
      </c>
      <c r="U118" s="79">
        <v>261</v>
      </c>
      <c r="V118" s="79">
        <v>52.62</v>
      </c>
      <c r="W118" s="80">
        <v>370801.05</v>
      </c>
      <c r="X118" s="80">
        <v>454068.8</v>
      </c>
    </row>
    <row r="119" spans="1:24" x14ac:dyDescent="0.25">
      <c r="A119" s="76">
        <v>74655</v>
      </c>
      <c r="B119" s="76" t="s">
        <v>153</v>
      </c>
      <c r="C119" s="77">
        <v>18</v>
      </c>
      <c r="D119" s="78" t="s">
        <v>45</v>
      </c>
      <c r="E119" s="79">
        <v>166</v>
      </c>
      <c r="F119" s="79">
        <v>455</v>
      </c>
      <c r="G119" s="79">
        <v>119.36</v>
      </c>
      <c r="H119" s="80">
        <v>477312.1</v>
      </c>
      <c r="I119" s="80">
        <v>709326.69</v>
      </c>
      <c r="J119" s="79">
        <v>128</v>
      </c>
      <c r="K119" s="79">
        <v>356</v>
      </c>
      <c r="L119" s="79">
        <v>87.06</v>
      </c>
      <c r="M119" s="80">
        <v>400777.91</v>
      </c>
      <c r="N119" s="80">
        <v>601662.87</v>
      </c>
      <c r="O119" s="79">
        <v>108</v>
      </c>
      <c r="P119" s="79">
        <v>314</v>
      </c>
      <c r="Q119" s="79">
        <v>77.05</v>
      </c>
      <c r="R119" s="80">
        <v>401510.79</v>
      </c>
      <c r="S119" s="80">
        <v>555881.52</v>
      </c>
      <c r="T119" s="79">
        <v>72</v>
      </c>
      <c r="U119" s="79">
        <v>192</v>
      </c>
      <c r="V119" s="79">
        <v>48.68</v>
      </c>
      <c r="W119" s="80">
        <v>274298.61</v>
      </c>
      <c r="X119" s="80">
        <v>323599.15999999997</v>
      </c>
    </row>
    <row r="120" spans="1:24" x14ac:dyDescent="0.25">
      <c r="A120" s="76">
        <v>72006</v>
      </c>
      <c r="B120" s="76" t="s">
        <v>154</v>
      </c>
      <c r="C120" s="77">
        <v>51</v>
      </c>
      <c r="D120" s="78" t="s">
        <v>45</v>
      </c>
      <c r="E120" s="79">
        <v>236</v>
      </c>
      <c r="F120" s="79">
        <v>647</v>
      </c>
      <c r="G120" s="79">
        <v>178.76</v>
      </c>
      <c r="H120" s="80">
        <v>1295209.01</v>
      </c>
      <c r="I120" s="80">
        <v>833680.68</v>
      </c>
      <c r="J120" s="79">
        <v>307</v>
      </c>
      <c r="K120" s="79">
        <v>741</v>
      </c>
      <c r="L120" s="79">
        <v>227.66</v>
      </c>
      <c r="M120" s="80">
        <v>1557634.82</v>
      </c>
      <c r="N120" s="80">
        <v>940072.42</v>
      </c>
      <c r="O120" s="79">
        <v>210</v>
      </c>
      <c r="P120" s="79">
        <v>518</v>
      </c>
      <c r="Q120" s="79">
        <v>155.66999999999999</v>
      </c>
      <c r="R120" s="80">
        <v>1218693.8700000001</v>
      </c>
      <c r="S120" s="80">
        <v>741703.33</v>
      </c>
      <c r="T120" s="79">
        <v>210</v>
      </c>
      <c r="U120" s="79">
        <v>595</v>
      </c>
      <c r="V120" s="79">
        <v>155.46</v>
      </c>
      <c r="W120" s="80">
        <v>1238096.29</v>
      </c>
      <c r="X120" s="80">
        <v>870097.13</v>
      </c>
    </row>
    <row r="121" spans="1:24" x14ac:dyDescent="0.25">
      <c r="A121" s="76">
        <v>73488</v>
      </c>
      <c r="B121" s="76" t="s">
        <v>155</v>
      </c>
      <c r="C121" s="77">
        <v>21</v>
      </c>
      <c r="D121" s="78" t="s">
        <v>45</v>
      </c>
      <c r="E121" s="79">
        <v>219</v>
      </c>
      <c r="F121" s="79">
        <v>556</v>
      </c>
      <c r="G121" s="79">
        <v>147.1</v>
      </c>
      <c r="H121" s="80">
        <v>741033.28</v>
      </c>
      <c r="I121" s="80">
        <v>878235.1</v>
      </c>
      <c r="J121" s="79">
        <v>139</v>
      </c>
      <c r="K121" s="79">
        <v>391</v>
      </c>
      <c r="L121" s="79">
        <v>120.02</v>
      </c>
      <c r="M121" s="80">
        <v>682483.3</v>
      </c>
      <c r="N121" s="80">
        <v>656271.23</v>
      </c>
      <c r="O121" s="79">
        <v>106</v>
      </c>
      <c r="P121" s="79">
        <v>291</v>
      </c>
      <c r="Q121" s="79">
        <v>107.48</v>
      </c>
      <c r="R121" s="80">
        <v>532163.36</v>
      </c>
      <c r="S121" s="80">
        <v>490782.68</v>
      </c>
      <c r="T121" s="79">
        <v>94</v>
      </c>
      <c r="U121" s="79">
        <v>216</v>
      </c>
      <c r="V121" s="79">
        <v>68.67</v>
      </c>
      <c r="W121" s="80">
        <v>418008.66</v>
      </c>
      <c r="X121" s="80">
        <v>359528.64</v>
      </c>
    </row>
    <row r="122" spans="1:24" x14ac:dyDescent="0.25">
      <c r="A122" s="76">
        <v>73011</v>
      </c>
      <c r="B122" s="76" t="s">
        <v>156</v>
      </c>
      <c r="C122" s="77">
        <v>30</v>
      </c>
      <c r="D122" s="78" t="s">
        <v>45</v>
      </c>
      <c r="E122" s="79">
        <v>259</v>
      </c>
      <c r="F122" s="79">
        <v>1102</v>
      </c>
      <c r="G122" s="79">
        <v>204.78</v>
      </c>
      <c r="H122" s="80">
        <v>1712188.32</v>
      </c>
      <c r="I122" s="80">
        <v>1799182.3</v>
      </c>
      <c r="J122" s="79">
        <v>267</v>
      </c>
      <c r="K122" s="79">
        <v>1231</v>
      </c>
      <c r="L122" s="79">
        <v>252.52</v>
      </c>
      <c r="M122" s="80">
        <v>2078898.38</v>
      </c>
      <c r="N122" s="80">
        <v>2107645.48</v>
      </c>
      <c r="O122" s="79">
        <v>294</v>
      </c>
      <c r="P122" s="79">
        <v>1306</v>
      </c>
      <c r="Q122" s="79">
        <v>261.83999999999997</v>
      </c>
      <c r="R122" s="80">
        <v>2296812.89</v>
      </c>
      <c r="S122" s="80">
        <v>2289192.41</v>
      </c>
      <c r="T122" s="79">
        <v>209</v>
      </c>
      <c r="U122" s="79">
        <v>1056</v>
      </c>
      <c r="V122" s="79">
        <v>197.75</v>
      </c>
      <c r="W122" s="80">
        <v>1978569.64</v>
      </c>
      <c r="X122" s="80">
        <v>1866083.42</v>
      </c>
    </row>
    <row r="123" spans="1:24" x14ac:dyDescent="0.25">
      <c r="A123" s="76">
        <v>73511</v>
      </c>
      <c r="B123" s="76" t="s">
        <v>157</v>
      </c>
      <c r="C123" s="77">
        <v>53</v>
      </c>
      <c r="D123" s="78" t="s">
        <v>45</v>
      </c>
      <c r="E123" s="79">
        <v>59</v>
      </c>
      <c r="F123" s="79">
        <v>173</v>
      </c>
      <c r="G123" s="79">
        <v>35.14</v>
      </c>
      <c r="H123" s="80">
        <v>299978.33</v>
      </c>
      <c r="I123" s="80">
        <v>271050.23999999999</v>
      </c>
      <c r="J123" s="79">
        <v>47</v>
      </c>
      <c r="K123" s="79">
        <v>180</v>
      </c>
      <c r="L123" s="79">
        <v>28.65</v>
      </c>
      <c r="M123" s="80">
        <v>285565.39</v>
      </c>
      <c r="N123" s="80">
        <v>289109.59000000003</v>
      </c>
      <c r="O123" s="79">
        <v>14</v>
      </c>
      <c r="P123" s="79">
        <v>35</v>
      </c>
      <c r="Q123" s="79">
        <v>8.4499999999999993</v>
      </c>
      <c r="R123" s="80">
        <v>53225.82</v>
      </c>
      <c r="S123" s="80">
        <v>57267.61</v>
      </c>
      <c r="T123" s="79">
        <v>13</v>
      </c>
      <c r="U123" s="79">
        <v>50</v>
      </c>
      <c r="V123" s="79">
        <v>8.42</v>
      </c>
      <c r="W123" s="80">
        <v>67333.539999999994</v>
      </c>
      <c r="X123" s="80">
        <v>77382.45</v>
      </c>
    </row>
    <row r="124" spans="1:24" x14ac:dyDescent="0.25">
      <c r="A124" s="76">
        <v>73107</v>
      </c>
      <c r="B124" s="76" t="s">
        <v>158</v>
      </c>
      <c r="C124" s="77">
        <v>25</v>
      </c>
      <c r="D124" s="78" t="s">
        <v>45</v>
      </c>
      <c r="E124" s="79">
        <v>295</v>
      </c>
      <c r="F124" s="79">
        <v>854</v>
      </c>
      <c r="G124" s="79">
        <v>182.87</v>
      </c>
      <c r="H124" s="80">
        <v>1270350.3799999999</v>
      </c>
      <c r="I124" s="80">
        <v>1358151.35</v>
      </c>
      <c r="J124" s="79">
        <v>171</v>
      </c>
      <c r="K124" s="79">
        <v>504</v>
      </c>
      <c r="L124" s="79">
        <v>109.13</v>
      </c>
      <c r="M124" s="80">
        <v>917013.83</v>
      </c>
      <c r="N124" s="80">
        <v>837285.9</v>
      </c>
      <c r="O124" s="79">
        <v>140</v>
      </c>
      <c r="P124" s="79">
        <v>535</v>
      </c>
      <c r="Q124" s="79">
        <v>91.16</v>
      </c>
      <c r="R124" s="80">
        <v>1106602.72</v>
      </c>
      <c r="S124" s="80">
        <v>898829.01</v>
      </c>
      <c r="T124" s="79">
        <v>87</v>
      </c>
      <c r="U124" s="79">
        <v>305</v>
      </c>
      <c r="V124" s="79">
        <v>56.11</v>
      </c>
      <c r="W124" s="80">
        <v>655460.87</v>
      </c>
      <c r="X124" s="80">
        <v>527170.23</v>
      </c>
    </row>
    <row r="125" spans="1:24" x14ac:dyDescent="0.25">
      <c r="A125" s="76">
        <v>72007</v>
      </c>
      <c r="B125" s="76" t="s">
        <v>159</v>
      </c>
      <c r="C125" s="77">
        <v>27</v>
      </c>
      <c r="D125" s="78" t="s">
        <v>45</v>
      </c>
      <c r="E125" s="79">
        <v>911</v>
      </c>
      <c r="F125" s="79">
        <v>2769</v>
      </c>
      <c r="G125" s="79">
        <v>691.78</v>
      </c>
      <c r="H125" s="80">
        <v>3778254.81</v>
      </c>
      <c r="I125" s="80">
        <v>3569834.33</v>
      </c>
      <c r="J125" s="79">
        <v>816</v>
      </c>
      <c r="K125" s="79">
        <v>2649</v>
      </c>
      <c r="L125" s="79">
        <v>587.64</v>
      </c>
      <c r="M125" s="80">
        <v>3674142.07</v>
      </c>
      <c r="N125" s="80">
        <v>3699798.37</v>
      </c>
      <c r="O125" s="79">
        <v>655</v>
      </c>
      <c r="P125" s="79">
        <v>1985</v>
      </c>
      <c r="Q125" s="79">
        <v>457.13</v>
      </c>
      <c r="R125" s="80">
        <v>2986765.23</v>
      </c>
      <c r="S125" s="80">
        <v>2905743.9</v>
      </c>
      <c r="T125" s="79">
        <v>564</v>
      </c>
      <c r="U125" s="79">
        <v>1987</v>
      </c>
      <c r="V125" s="79">
        <v>434.99</v>
      </c>
      <c r="W125" s="80">
        <v>3234774.83</v>
      </c>
      <c r="X125" s="80">
        <v>2981291.88</v>
      </c>
    </row>
    <row r="126" spans="1:24" x14ac:dyDescent="0.25">
      <c r="A126" s="76">
        <v>72008</v>
      </c>
      <c r="B126" s="76" t="s">
        <v>160</v>
      </c>
      <c r="C126" s="77">
        <v>29</v>
      </c>
      <c r="D126" s="78" t="s">
        <v>45</v>
      </c>
      <c r="E126" s="79">
        <v>145</v>
      </c>
      <c r="F126" s="79">
        <v>487</v>
      </c>
      <c r="G126" s="79">
        <v>107.73</v>
      </c>
      <c r="H126" s="80">
        <v>1260072.24</v>
      </c>
      <c r="I126" s="80">
        <v>755247.58</v>
      </c>
      <c r="J126" s="79">
        <v>109</v>
      </c>
      <c r="K126" s="79">
        <v>380</v>
      </c>
      <c r="L126" s="79">
        <v>74.180000000000007</v>
      </c>
      <c r="M126" s="80">
        <v>1141895.57</v>
      </c>
      <c r="N126" s="80">
        <v>638622.1</v>
      </c>
      <c r="O126" s="79">
        <v>84</v>
      </c>
      <c r="P126" s="79">
        <v>317</v>
      </c>
      <c r="Q126" s="79">
        <v>58.16</v>
      </c>
      <c r="R126" s="80">
        <v>707501.05</v>
      </c>
      <c r="S126" s="80">
        <v>553512.22</v>
      </c>
      <c r="T126" s="79">
        <v>89</v>
      </c>
      <c r="U126" s="79">
        <v>306</v>
      </c>
      <c r="V126" s="79">
        <v>62.26</v>
      </c>
      <c r="W126" s="80">
        <v>596816.81000000006</v>
      </c>
      <c r="X126" s="80">
        <v>535781.59</v>
      </c>
    </row>
    <row r="127" spans="1:24" x14ac:dyDescent="0.25">
      <c r="A127" s="76">
        <v>73497</v>
      </c>
      <c r="B127" s="76" t="s">
        <v>161</v>
      </c>
      <c r="C127" s="77">
        <v>30</v>
      </c>
      <c r="D127" s="78" t="s">
        <v>45</v>
      </c>
      <c r="E127" s="79">
        <v>133</v>
      </c>
      <c r="F127" s="79">
        <v>398</v>
      </c>
      <c r="G127" s="79">
        <v>105.06</v>
      </c>
      <c r="H127" s="80">
        <v>599143.64</v>
      </c>
      <c r="I127" s="80">
        <v>642108.24</v>
      </c>
      <c r="J127" s="79">
        <v>52</v>
      </c>
      <c r="K127" s="79">
        <v>197</v>
      </c>
      <c r="L127" s="79">
        <v>50.93</v>
      </c>
      <c r="M127" s="80">
        <v>406243.45</v>
      </c>
      <c r="N127" s="80">
        <v>325828.65000000002</v>
      </c>
      <c r="O127" s="79">
        <v>45</v>
      </c>
      <c r="P127" s="79">
        <v>154</v>
      </c>
      <c r="Q127" s="79">
        <v>43.01</v>
      </c>
      <c r="R127" s="80">
        <v>294269.51</v>
      </c>
      <c r="S127" s="80">
        <v>268156.71999999997</v>
      </c>
      <c r="T127" s="79">
        <v>28</v>
      </c>
      <c r="U127" s="79">
        <v>88</v>
      </c>
      <c r="V127" s="79">
        <v>17.04</v>
      </c>
      <c r="W127" s="80">
        <v>159738.82</v>
      </c>
      <c r="X127" s="80">
        <v>151686.70000000001</v>
      </c>
    </row>
    <row r="128" spans="1:24" x14ac:dyDescent="0.25">
      <c r="A128" s="76">
        <v>72011</v>
      </c>
      <c r="B128" s="76" t="s">
        <v>162</v>
      </c>
      <c r="C128" s="77">
        <v>33</v>
      </c>
      <c r="D128" s="78" t="s">
        <v>45</v>
      </c>
      <c r="E128" s="79">
        <v>174</v>
      </c>
      <c r="F128" s="79">
        <v>541</v>
      </c>
      <c r="G128" s="79">
        <v>108.12</v>
      </c>
      <c r="H128" s="80">
        <v>1020943.14</v>
      </c>
      <c r="I128" s="80">
        <v>826946.98</v>
      </c>
      <c r="J128" s="79">
        <v>120</v>
      </c>
      <c r="K128" s="79">
        <v>457</v>
      </c>
      <c r="L128" s="79">
        <v>75.75</v>
      </c>
      <c r="M128" s="80">
        <v>878038.01</v>
      </c>
      <c r="N128" s="80">
        <v>546665.5</v>
      </c>
      <c r="O128" s="79">
        <v>54</v>
      </c>
      <c r="P128" s="79">
        <v>239</v>
      </c>
      <c r="Q128" s="79">
        <v>36.26</v>
      </c>
      <c r="R128" s="80">
        <v>524978.48</v>
      </c>
      <c r="S128" s="80">
        <v>401832.49</v>
      </c>
      <c r="T128" s="79">
        <v>63</v>
      </c>
      <c r="U128" s="79">
        <v>295</v>
      </c>
      <c r="V128" s="79">
        <v>40.42</v>
      </c>
      <c r="W128" s="80">
        <v>651387.68999999994</v>
      </c>
      <c r="X128" s="80">
        <v>515177.45</v>
      </c>
    </row>
    <row r="129" spans="1:24" x14ac:dyDescent="0.25">
      <c r="A129" s="76">
        <v>72013</v>
      </c>
      <c r="B129" s="76" t="s">
        <v>163</v>
      </c>
      <c r="C129" s="77">
        <v>34</v>
      </c>
      <c r="D129" s="78" t="s">
        <v>45</v>
      </c>
      <c r="E129" s="79">
        <v>896</v>
      </c>
      <c r="F129" s="79">
        <v>2206</v>
      </c>
      <c r="G129" s="79">
        <v>582.83000000000004</v>
      </c>
      <c r="H129" s="80">
        <v>2462986.36</v>
      </c>
      <c r="I129" s="80">
        <v>2751596.21</v>
      </c>
      <c r="J129" s="79">
        <v>944</v>
      </c>
      <c r="K129" s="79">
        <v>2509</v>
      </c>
      <c r="L129" s="79">
        <v>586.74</v>
      </c>
      <c r="M129" s="80">
        <v>2828333.17</v>
      </c>
      <c r="N129" s="80">
        <v>3058781.23</v>
      </c>
      <c r="O129" s="79">
        <v>873</v>
      </c>
      <c r="P129" s="79">
        <v>2179</v>
      </c>
      <c r="Q129" s="79">
        <v>584.45000000000005</v>
      </c>
      <c r="R129" s="80">
        <v>2594286.9900000002</v>
      </c>
      <c r="S129" s="80">
        <v>2810924.13</v>
      </c>
      <c r="T129" s="79">
        <v>687</v>
      </c>
      <c r="U129" s="79">
        <v>1704</v>
      </c>
      <c r="V129" s="79">
        <v>468.94</v>
      </c>
      <c r="W129" s="80">
        <v>2087680.46</v>
      </c>
      <c r="X129" s="80">
        <v>2401787.83</v>
      </c>
    </row>
    <row r="130" spans="1:24" x14ac:dyDescent="0.25">
      <c r="A130" s="76">
        <v>72014</v>
      </c>
      <c r="B130" s="76" t="s">
        <v>164</v>
      </c>
      <c r="C130" s="77">
        <v>35</v>
      </c>
      <c r="D130" s="78" t="s">
        <v>45</v>
      </c>
      <c r="E130" s="79">
        <v>878</v>
      </c>
      <c r="F130" s="79">
        <v>2251</v>
      </c>
      <c r="G130" s="79">
        <v>551.14</v>
      </c>
      <c r="H130" s="80">
        <v>2218365.7000000002</v>
      </c>
      <c r="I130" s="80">
        <v>2658471.5699999998</v>
      </c>
      <c r="J130" s="79">
        <v>1163</v>
      </c>
      <c r="K130" s="79">
        <v>3007</v>
      </c>
      <c r="L130" s="79">
        <v>738.85</v>
      </c>
      <c r="M130" s="80">
        <v>3308955.71</v>
      </c>
      <c r="N130" s="80">
        <v>3764120.12</v>
      </c>
      <c r="O130" s="79">
        <v>973</v>
      </c>
      <c r="P130" s="79">
        <v>2486</v>
      </c>
      <c r="Q130" s="79">
        <v>678.39</v>
      </c>
      <c r="R130" s="80">
        <v>3030768.36</v>
      </c>
      <c r="S130" s="80">
        <v>3249014.23</v>
      </c>
      <c r="T130" s="79">
        <v>875</v>
      </c>
      <c r="U130" s="79">
        <v>2594</v>
      </c>
      <c r="V130" s="79">
        <v>603.85</v>
      </c>
      <c r="W130" s="80">
        <v>3532181.12</v>
      </c>
      <c r="X130" s="80">
        <v>3637336.5</v>
      </c>
    </row>
    <row r="131" spans="1:24" x14ac:dyDescent="0.25">
      <c r="A131" s="76">
        <v>73319</v>
      </c>
      <c r="B131" s="76" t="s">
        <v>165</v>
      </c>
      <c r="C131" s="77">
        <v>9</v>
      </c>
      <c r="D131" s="78" t="s">
        <v>45</v>
      </c>
      <c r="E131" s="79">
        <v>189</v>
      </c>
      <c r="F131" s="79">
        <v>564</v>
      </c>
      <c r="G131" s="79">
        <v>103.81</v>
      </c>
      <c r="H131" s="80">
        <v>617850.42000000004</v>
      </c>
      <c r="I131" s="80">
        <v>613661.71</v>
      </c>
      <c r="J131" s="79">
        <v>174</v>
      </c>
      <c r="K131" s="79">
        <v>478</v>
      </c>
      <c r="L131" s="79">
        <v>93.13</v>
      </c>
      <c r="M131" s="80">
        <v>583516.17000000004</v>
      </c>
      <c r="N131" s="80">
        <v>540754.93999999994</v>
      </c>
      <c r="O131" s="79">
        <v>187</v>
      </c>
      <c r="P131" s="79">
        <v>515</v>
      </c>
      <c r="Q131" s="79">
        <v>97.52</v>
      </c>
      <c r="R131" s="80">
        <v>670584.30000000005</v>
      </c>
      <c r="S131" s="80">
        <v>655759.68999999994</v>
      </c>
      <c r="T131" s="79">
        <v>136</v>
      </c>
      <c r="U131" s="79">
        <v>387</v>
      </c>
      <c r="V131" s="79">
        <v>84.4</v>
      </c>
      <c r="W131" s="80">
        <v>583029.73</v>
      </c>
      <c r="X131" s="80">
        <v>591566.91</v>
      </c>
    </row>
    <row r="132" spans="1:24" x14ac:dyDescent="0.25">
      <c r="A132" s="76">
        <v>73423</v>
      </c>
      <c r="B132" s="76" t="s">
        <v>166</v>
      </c>
      <c r="C132" s="77">
        <v>2</v>
      </c>
      <c r="D132" s="78" t="s">
        <v>45</v>
      </c>
      <c r="E132" s="79">
        <v>175</v>
      </c>
      <c r="F132" s="79">
        <v>638</v>
      </c>
      <c r="G132" s="79">
        <v>149.9</v>
      </c>
      <c r="H132" s="80">
        <v>795543.09</v>
      </c>
      <c r="I132" s="80">
        <v>1021760.08</v>
      </c>
      <c r="J132" s="79">
        <v>134</v>
      </c>
      <c r="K132" s="79">
        <v>705</v>
      </c>
      <c r="L132" s="79">
        <v>120.14</v>
      </c>
      <c r="M132" s="80">
        <v>898495.08</v>
      </c>
      <c r="N132" s="80">
        <v>1178195.75</v>
      </c>
      <c r="O132" s="79">
        <v>104</v>
      </c>
      <c r="P132" s="79">
        <v>508</v>
      </c>
      <c r="Q132" s="79">
        <v>87.09</v>
      </c>
      <c r="R132" s="80">
        <v>718682.11</v>
      </c>
      <c r="S132" s="80">
        <v>890400.3</v>
      </c>
      <c r="T132" s="79">
        <v>84</v>
      </c>
      <c r="U132" s="79">
        <v>390</v>
      </c>
      <c r="V132" s="79">
        <v>69.19</v>
      </c>
      <c r="W132" s="80">
        <v>507049.45</v>
      </c>
      <c r="X132" s="80">
        <v>695844.13</v>
      </c>
    </row>
    <row r="133" spans="1:24" x14ac:dyDescent="0.25">
      <c r="A133" s="76">
        <v>73435</v>
      </c>
      <c r="B133" s="76" t="s">
        <v>167</v>
      </c>
      <c r="C133" s="77">
        <v>29</v>
      </c>
      <c r="D133" s="78" t="s">
        <v>45</v>
      </c>
      <c r="E133" s="79">
        <v>501</v>
      </c>
      <c r="F133" s="79">
        <v>1538</v>
      </c>
      <c r="G133" s="79">
        <v>354.42</v>
      </c>
      <c r="H133" s="80">
        <v>2035353.17</v>
      </c>
      <c r="I133" s="80">
        <v>1531260.69</v>
      </c>
      <c r="J133" s="79">
        <v>409</v>
      </c>
      <c r="K133" s="79">
        <v>1271</v>
      </c>
      <c r="L133" s="79">
        <v>294.45</v>
      </c>
      <c r="M133" s="80">
        <v>2164968.61</v>
      </c>
      <c r="N133" s="80">
        <v>1355532.82</v>
      </c>
      <c r="O133" s="79">
        <v>365</v>
      </c>
      <c r="P133" s="79">
        <v>1048</v>
      </c>
      <c r="Q133" s="79">
        <v>289.82</v>
      </c>
      <c r="R133" s="80">
        <v>2194354.63</v>
      </c>
      <c r="S133" s="80">
        <v>1292594.3500000001</v>
      </c>
      <c r="T133" s="79">
        <v>327</v>
      </c>
      <c r="U133" s="79">
        <v>884</v>
      </c>
      <c r="V133" s="79">
        <v>239.27</v>
      </c>
      <c r="W133" s="80">
        <v>1962248.98</v>
      </c>
      <c r="X133" s="80">
        <v>1194257.82</v>
      </c>
    </row>
    <row r="134" spans="1:24" x14ac:dyDescent="0.25">
      <c r="A134" s="76">
        <v>73052</v>
      </c>
      <c r="B134" s="76" t="s">
        <v>168</v>
      </c>
      <c r="C134" s="77">
        <v>39</v>
      </c>
      <c r="D134" s="78" t="s">
        <v>45</v>
      </c>
      <c r="E134" s="79">
        <v>49</v>
      </c>
      <c r="F134" s="79">
        <v>133</v>
      </c>
      <c r="G134" s="79">
        <v>34.4</v>
      </c>
      <c r="H134" s="80">
        <v>290449.37</v>
      </c>
      <c r="I134" s="80">
        <v>209706.38</v>
      </c>
      <c r="J134" s="79">
        <v>42</v>
      </c>
      <c r="K134" s="79">
        <v>151</v>
      </c>
      <c r="L134" s="79">
        <v>33.56</v>
      </c>
      <c r="M134" s="80">
        <v>416868.86</v>
      </c>
      <c r="N134" s="80">
        <v>238330.91</v>
      </c>
      <c r="O134" s="79">
        <v>33</v>
      </c>
      <c r="P134" s="79">
        <v>106</v>
      </c>
      <c r="Q134" s="79">
        <v>23.84</v>
      </c>
      <c r="R134" s="80">
        <v>364144.23</v>
      </c>
      <c r="S134" s="80">
        <v>165602.76</v>
      </c>
      <c r="T134" s="79">
        <v>32</v>
      </c>
      <c r="U134" s="79">
        <v>92</v>
      </c>
      <c r="V134" s="79">
        <v>21.49</v>
      </c>
      <c r="W134" s="80">
        <v>405507.32</v>
      </c>
      <c r="X134" s="80">
        <v>160161.71</v>
      </c>
    </row>
    <row r="135" spans="1:24" x14ac:dyDescent="0.25">
      <c r="A135" s="76">
        <v>74329</v>
      </c>
      <c r="B135" s="76" t="s">
        <v>169</v>
      </c>
      <c r="C135" s="77">
        <v>3</v>
      </c>
      <c r="D135" s="78" t="s">
        <v>45</v>
      </c>
      <c r="E135" s="79">
        <v>3</v>
      </c>
      <c r="F135" s="79">
        <v>9</v>
      </c>
      <c r="G135" s="79">
        <v>1.66</v>
      </c>
      <c r="H135" s="80">
        <v>36428.269999999997</v>
      </c>
      <c r="I135" s="80">
        <v>12989.79</v>
      </c>
      <c r="J135" s="79">
        <v>4</v>
      </c>
      <c r="K135" s="79">
        <v>8</v>
      </c>
      <c r="L135" s="79">
        <v>2.46</v>
      </c>
      <c r="M135" s="80">
        <v>25544.639999999999</v>
      </c>
      <c r="N135" s="80">
        <v>11318.81</v>
      </c>
      <c r="O135" s="79">
        <v>2</v>
      </c>
      <c r="P135" s="79">
        <v>6</v>
      </c>
      <c r="Q135" s="79">
        <v>1.53</v>
      </c>
      <c r="R135" s="80">
        <v>29381.74</v>
      </c>
      <c r="S135" s="80">
        <v>9577.31</v>
      </c>
      <c r="T135" s="79">
        <v>3</v>
      </c>
      <c r="U135" s="79">
        <v>11</v>
      </c>
      <c r="V135" s="79">
        <v>3.1</v>
      </c>
      <c r="W135" s="80">
        <v>66517.88</v>
      </c>
      <c r="X135" s="80">
        <v>19952.5</v>
      </c>
    </row>
    <row r="136" spans="1:24" x14ac:dyDescent="0.25">
      <c r="A136" s="76">
        <v>73485</v>
      </c>
      <c r="B136" s="76" t="s">
        <v>170</v>
      </c>
      <c r="C136" s="77">
        <v>56</v>
      </c>
      <c r="D136" s="78" t="s">
        <v>45</v>
      </c>
      <c r="E136" s="79">
        <v>29</v>
      </c>
      <c r="F136" s="79">
        <v>77</v>
      </c>
      <c r="G136" s="79">
        <v>20.5</v>
      </c>
      <c r="H136" s="80">
        <v>288365.82</v>
      </c>
      <c r="I136" s="80">
        <v>124753.74</v>
      </c>
      <c r="J136" s="79">
        <v>25</v>
      </c>
      <c r="K136" s="79">
        <v>94</v>
      </c>
      <c r="L136" s="79">
        <v>17.11</v>
      </c>
      <c r="M136" s="80">
        <v>324223.67</v>
      </c>
      <c r="N136" s="80">
        <v>166739.95000000001</v>
      </c>
      <c r="O136" s="79">
        <v>18</v>
      </c>
      <c r="P136" s="79">
        <v>62</v>
      </c>
      <c r="Q136" s="79">
        <v>11.12</v>
      </c>
      <c r="R136" s="80">
        <v>188794.65</v>
      </c>
      <c r="S136" s="80">
        <v>110199.12</v>
      </c>
      <c r="T136" s="79">
        <v>14</v>
      </c>
      <c r="U136" s="79">
        <v>68</v>
      </c>
      <c r="V136" s="79">
        <v>10.85</v>
      </c>
      <c r="W136" s="80">
        <v>307468.42</v>
      </c>
      <c r="X136" s="80">
        <v>120413.24</v>
      </c>
    </row>
    <row r="137" spans="1:24" x14ac:dyDescent="0.25">
      <c r="A137" s="76">
        <v>73537</v>
      </c>
      <c r="B137" s="76" t="s">
        <v>171</v>
      </c>
      <c r="C137" s="77">
        <v>42</v>
      </c>
      <c r="D137" s="78" t="s">
        <v>45</v>
      </c>
      <c r="E137" s="79">
        <v>108</v>
      </c>
      <c r="F137" s="79">
        <v>338</v>
      </c>
      <c r="G137" s="79">
        <v>98.06</v>
      </c>
      <c r="H137" s="80">
        <v>653300.06000000006</v>
      </c>
      <c r="I137" s="80">
        <v>542663.48</v>
      </c>
      <c r="J137" s="79">
        <v>85</v>
      </c>
      <c r="K137" s="79">
        <v>271</v>
      </c>
      <c r="L137" s="79">
        <v>73.98</v>
      </c>
      <c r="M137" s="80">
        <v>481350.63</v>
      </c>
      <c r="N137" s="80">
        <v>441213.61</v>
      </c>
      <c r="O137" s="79">
        <v>132</v>
      </c>
      <c r="P137" s="79">
        <v>437</v>
      </c>
      <c r="Q137" s="79">
        <v>114.36</v>
      </c>
      <c r="R137" s="80">
        <v>816110.65</v>
      </c>
      <c r="S137" s="80">
        <v>724448.5</v>
      </c>
      <c r="T137" s="79">
        <v>92</v>
      </c>
      <c r="U137" s="79">
        <v>343</v>
      </c>
      <c r="V137" s="79">
        <v>74.819999999999993</v>
      </c>
      <c r="W137" s="80">
        <v>488422.63</v>
      </c>
      <c r="X137" s="80">
        <v>606267.89</v>
      </c>
    </row>
    <row r="138" spans="1:24" x14ac:dyDescent="0.25">
      <c r="A138" s="76">
        <v>73529</v>
      </c>
      <c r="B138" s="76" t="s">
        <v>172</v>
      </c>
      <c r="C138" s="77">
        <v>42</v>
      </c>
      <c r="D138" s="78" t="s">
        <v>45</v>
      </c>
      <c r="E138" s="79">
        <v>108</v>
      </c>
      <c r="F138" s="79">
        <v>371</v>
      </c>
      <c r="G138" s="79">
        <v>72.900000000000006</v>
      </c>
      <c r="H138" s="80">
        <v>505671.77</v>
      </c>
      <c r="I138" s="80">
        <v>587024.4</v>
      </c>
      <c r="J138" s="79">
        <v>54</v>
      </c>
      <c r="K138" s="79">
        <v>183</v>
      </c>
      <c r="L138" s="79">
        <v>39.520000000000003</v>
      </c>
      <c r="M138" s="80">
        <v>318920.25</v>
      </c>
      <c r="N138" s="80">
        <v>312491.77</v>
      </c>
      <c r="O138" s="79">
        <v>58</v>
      </c>
      <c r="P138" s="79">
        <v>214</v>
      </c>
      <c r="Q138" s="79">
        <v>41.51</v>
      </c>
      <c r="R138" s="80">
        <v>380689.01</v>
      </c>
      <c r="S138" s="80">
        <v>377736.49</v>
      </c>
      <c r="T138" s="79">
        <v>42</v>
      </c>
      <c r="U138" s="79">
        <v>153</v>
      </c>
      <c r="V138" s="79">
        <v>30.45</v>
      </c>
      <c r="W138" s="80">
        <v>257237.08</v>
      </c>
      <c r="X138" s="80">
        <v>250018.18</v>
      </c>
    </row>
    <row r="139" spans="1:24" x14ac:dyDescent="0.25">
      <c r="A139" s="76">
        <v>73223</v>
      </c>
      <c r="B139" s="76" t="s">
        <v>173</v>
      </c>
      <c r="C139" s="77">
        <v>15</v>
      </c>
      <c r="D139" s="78" t="s">
        <v>45</v>
      </c>
      <c r="E139" s="79">
        <v>154</v>
      </c>
      <c r="F139" s="79">
        <v>567</v>
      </c>
      <c r="G139" s="79">
        <v>122.39</v>
      </c>
      <c r="H139" s="80">
        <v>816813.6</v>
      </c>
      <c r="I139" s="80">
        <v>915155.67</v>
      </c>
      <c r="J139" s="79">
        <v>141</v>
      </c>
      <c r="K139" s="79">
        <v>541</v>
      </c>
      <c r="L139" s="79">
        <v>104.35</v>
      </c>
      <c r="M139" s="80">
        <v>801816.17</v>
      </c>
      <c r="N139" s="80">
        <v>924749.61</v>
      </c>
      <c r="O139" s="79">
        <v>134</v>
      </c>
      <c r="P139" s="79">
        <v>513</v>
      </c>
      <c r="Q139" s="79">
        <v>109.81</v>
      </c>
      <c r="R139" s="80">
        <v>815949.62</v>
      </c>
      <c r="S139" s="80">
        <v>906019.55</v>
      </c>
      <c r="T139" s="79">
        <v>79</v>
      </c>
      <c r="U139" s="79">
        <v>281</v>
      </c>
      <c r="V139" s="79">
        <v>60.39</v>
      </c>
      <c r="W139" s="80">
        <v>438951.33</v>
      </c>
      <c r="X139" s="80">
        <v>491732.93</v>
      </c>
    </row>
    <row r="140" spans="1:24" x14ac:dyDescent="0.25">
      <c r="A140" s="76">
        <v>73404</v>
      </c>
      <c r="B140" s="76" t="s">
        <v>174</v>
      </c>
      <c r="C140" s="77">
        <v>59</v>
      </c>
      <c r="D140" s="78" t="s">
        <v>45</v>
      </c>
      <c r="E140" s="79">
        <v>16</v>
      </c>
      <c r="F140" s="79">
        <v>68</v>
      </c>
      <c r="G140" s="79">
        <v>12.35</v>
      </c>
      <c r="H140" s="80">
        <v>169317.75</v>
      </c>
      <c r="I140" s="80">
        <v>108502.73</v>
      </c>
      <c r="J140" s="79">
        <v>16</v>
      </c>
      <c r="K140" s="79">
        <v>57</v>
      </c>
      <c r="L140" s="79">
        <v>14.93</v>
      </c>
      <c r="M140" s="80">
        <v>131539.53</v>
      </c>
      <c r="N140" s="80">
        <v>115643.32</v>
      </c>
      <c r="O140" s="79">
        <v>49</v>
      </c>
      <c r="P140" s="79">
        <v>190</v>
      </c>
      <c r="Q140" s="79">
        <v>42.92</v>
      </c>
      <c r="R140" s="80">
        <v>531762.18999999994</v>
      </c>
      <c r="S140" s="80">
        <v>304017.21000000002</v>
      </c>
      <c r="T140" s="79">
        <v>27</v>
      </c>
      <c r="U140" s="79">
        <v>80</v>
      </c>
      <c r="V140" s="79">
        <v>21.41</v>
      </c>
      <c r="W140" s="80">
        <v>242769.84</v>
      </c>
      <c r="X140" s="80">
        <v>144224.95999999999</v>
      </c>
    </row>
    <row r="141" spans="1:24" x14ac:dyDescent="0.25">
      <c r="A141" s="76">
        <v>76081</v>
      </c>
      <c r="B141" s="76" t="s">
        <v>175</v>
      </c>
      <c r="C141" s="77">
        <v>43</v>
      </c>
      <c r="D141" s="78" t="s">
        <v>45</v>
      </c>
      <c r="E141" s="79">
        <v>195</v>
      </c>
      <c r="F141" s="79">
        <v>485</v>
      </c>
      <c r="G141" s="79">
        <v>119.68</v>
      </c>
      <c r="H141" s="80">
        <v>752079.95</v>
      </c>
      <c r="I141" s="80">
        <v>758800.66</v>
      </c>
      <c r="J141" s="79">
        <v>146</v>
      </c>
      <c r="K141" s="79">
        <v>402</v>
      </c>
      <c r="L141" s="79">
        <v>100.86</v>
      </c>
      <c r="M141" s="80">
        <v>554396.05000000005</v>
      </c>
      <c r="N141" s="80">
        <v>668672.31000000006</v>
      </c>
      <c r="O141" s="79">
        <v>118</v>
      </c>
      <c r="P141" s="79">
        <v>306</v>
      </c>
      <c r="Q141" s="79">
        <v>77.37</v>
      </c>
      <c r="R141" s="80">
        <v>521495.2</v>
      </c>
      <c r="S141" s="80">
        <v>500170.5</v>
      </c>
      <c r="T141" s="79">
        <v>75</v>
      </c>
      <c r="U141" s="79">
        <v>226</v>
      </c>
      <c r="V141" s="79">
        <v>52.3</v>
      </c>
      <c r="W141" s="80">
        <v>497354.41</v>
      </c>
      <c r="X141" s="80">
        <v>370254.67</v>
      </c>
    </row>
    <row r="142" spans="1:24" x14ac:dyDescent="0.25">
      <c r="A142" s="76">
        <v>170005</v>
      </c>
      <c r="B142" s="76" t="s">
        <v>176</v>
      </c>
      <c r="C142" s="77">
        <v>12</v>
      </c>
      <c r="D142" s="78" t="s">
        <v>45</v>
      </c>
      <c r="E142" s="79">
        <v>376</v>
      </c>
      <c r="F142" s="79">
        <v>3240</v>
      </c>
      <c r="G142" s="79">
        <v>248.18</v>
      </c>
      <c r="H142" s="80">
        <v>1342887.23</v>
      </c>
      <c r="I142" s="80">
        <v>2772369.23</v>
      </c>
      <c r="J142" s="79">
        <v>29</v>
      </c>
      <c r="K142" s="79">
        <v>232</v>
      </c>
      <c r="L142" s="79">
        <v>17.89</v>
      </c>
      <c r="M142" s="80">
        <v>121407.92</v>
      </c>
      <c r="N142" s="80">
        <v>197846.68</v>
      </c>
      <c r="O142" s="79">
        <v>394</v>
      </c>
      <c r="P142" s="79">
        <v>2852</v>
      </c>
      <c r="Q142" s="79">
        <v>265.32</v>
      </c>
      <c r="R142" s="80">
        <v>1705530.75</v>
      </c>
      <c r="S142" s="80">
        <v>1960143.24</v>
      </c>
      <c r="T142" s="79">
        <v>401</v>
      </c>
      <c r="U142" s="79">
        <v>2855</v>
      </c>
      <c r="V142" s="79">
        <v>245.97</v>
      </c>
      <c r="W142" s="80">
        <v>3856279.19</v>
      </c>
      <c r="X142" s="80">
        <v>2290380.7999999998</v>
      </c>
    </row>
    <row r="143" spans="1:24" x14ac:dyDescent="0.25">
      <c r="A143" s="76">
        <v>76793</v>
      </c>
      <c r="B143" s="76" t="s">
        <v>177</v>
      </c>
      <c r="C143" s="77">
        <v>60</v>
      </c>
      <c r="D143" s="78" t="s">
        <v>45</v>
      </c>
      <c r="E143" s="79">
        <v>105</v>
      </c>
      <c r="F143" s="79">
        <v>413</v>
      </c>
      <c r="G143" s="79">
        <v>86.35</v>
      </c>
      <c r="H143" s="80">
        <v>523691.83</v>
      </c>
      <c r="I143" s="80">
        <v>497053.94</v>
      </c>
      <c r="J143" s="79">
        <v>135</v>
      </c>
      <c r="K143" s="79">
        <v>669</v>
      </c>
      <c r="L143" s="79">
        <v>110.49</v>
      </c>
      <c r="M143" s="80">
        <v>846865.02</v>
      </c>
      <c r="N143" s="80">
        <v>864275.66</v>
      </c>
      <c r="O143" s="79">
        <v>121</v>
      </c>
      <c r="P143" s="79">
        <v>507</v>
      </c>
      <c r="Q143" s="79">
        <v>106.48</v>
      </c>
      <c r="R143" s="80">
        <v>716015.01</v>
      </c>
      <c r="S143" s="80">
        <v>592393.65</v>
      </c>
      <c r="T143" s="79">
        <v>82</v>
      </c>
      <c r="U143" s="79">
        <v>292</v>
      </c>
      <c r="V143" s="79">
        <v>76.03</v>
      </c>
      <c r="W143" s="80">
        <v>506961.09</v>
      </c>
      <c r="X143" s="80">
        <v>453470.69</v>
      </c>
    </row>
    <row r="144" spans="1:24" x14ac:dyDescent="0.25">
      <c r="A144" s="76">
        <v>170010</v>
      </c>
      <c r="B144" s="76" t="s">
        <v>178</v>
      </c>
      <c r="C144" s="77">
        <v>44</v>
      </c>
      <c r="D144" s="78" t="s">
        <v>45</v>
      </c>
      <c r="E144" s="79">
        <v>17</v>
      </c>
      <c r="F144" s="79">
        <v>76</v>
      </c>
      <c r="G144" s="79">
        <v>11.05</v>
      </c>
      <c r="H144" s="80">
        <v>314232.87</v>
      </c>
      <c r="I144" s="80">
        <v>105612.55</v>
      </c>
      <c r="J144" s="79">
        <v>139</v>
      </c>
      <c r="K144" s="79">
        <v>723</v>
      </c>
      <c r="L144" s="79">
        <v>150.4</v>
      </c>
      <c r="M144" s="80">
        <v>1579240</v>
      </c>
      <c r="N144" s="80">
        <v>1171430.0900000001</v>
      </c>
      <c r="O144" s="79">
        <v>188</v>
      </c>
      <c r="P144" s="79">
        <v>1141</v>
      </c>
      <c r="Q144" s="79">
        <v>234.09</v>
      </c>
      <c r="R144" s="80">
        <v>2646240.3199999998</v>
      </c>
      <c r="S144" s="80">
        <v>1957615.53</v>
      </c>
      <c r="T144" s="79">
        <v>179</v>
      </c>
      <c r="U144" s="79">
        <v>840</v>
      </c>
      <c r="V144" s="79">
        <v>204.26</v>
      </c>
      <c r="W144" s="80">
        <v>2670342.7599999998</v>
      </c>
      <c r="X144" s="80">
        <v>1502851.9</v>
      </c>
    </row>
    <row r="145" spans="1:45" x14ac:dyDescent="0.25">
      <c r="A145" s="76">
        <v>72018</v>
      </c>
      <c r="B145" s="76" t="s">
        <v>179</v>
      </c>
      <c r="C145" s="77">
        <v>45</v>
      </c>
      <c r="D145" s="78" t="s">
        <v>45</v>
      </c>
      <c r="E145" s="79">
        <v>391</v>
      </c>
      <c r="F145" s="79">
        <v>3657</v>
      </c>
      <c r="G145" s="79">
        <v>311.17</v>
      </c>
      <c r="H145" s="80">
        <v>4135336.89</v>
      </c>
      <c r="I145" s="80">
        <v>3552801.08</v>
      </c>
      <c r="J145" s="79">
        <v>373</v>
      </c>
      <c r="K145" s="79">
        <v>3707</v>
      </c>
      <c r="L145" s="79">
        <v>290.36</v>
      </c>
      <c r="M145" s="80">
        <v>3918303.01</v>
      </c>
      <c r="N145" s="80">
        <v>3387856.37</v>
      </c>
      <c r="O145" s="79">
        <v>292</v>
      </c>
      <c r="P145" s="79">
        <v>2265</v>
      </c>
      <c r="Q145" s="79">
        <v>231.26</v>
      </c>
      <c r="R145" s="80">
        <v>2754171.07</v>
      </c>
      <c r="S145" s="80">
        <v>2094365.92</v>
      </c>
      <c r="T145" s="79">
        <v>124</v>
      </c>
      <c r="U145" s="79">
        <v>759</v>
      </c>
      <c r="V145" s="79">
        <v>103.92</v>
      </c>
      <c r="W145" s="80">
        <v>1515492.33</v>
      </c>
      <c r="X145" s="80">
        <v>900560.84</v>
      </c>
    </row>
    <row r="146" spans="1:45" x14ac:dyDescent="0.25">
      <c r="A146" s="76">
        <v>73405</v>
      </c>
      <c r="B146" s="76" t="s">
        <v>180</v>
      </c>
      <c r="C146" s="77">
        <v>46</v>
      </c>
      <c r="D146" s="78" t="s">
        <v>45</v>
      </c>
      <c r="E146" s="79">
        <v>29</v>
      </c>
      <c r="F146" s="79">
        <v>89</v>
      </c>
      <c r="G146" s="79">
        <v>21.04</v>
      </c>
      <c r="H146" s="80">
        <v>197856.46</v>
      </c>
      <c r="I146" s="80">
        <v>138049.34</v>
      </c>
      <c r="J146" s="79">
        <v>22</v>
      </c>
      <c r="K146" s="79">
        <v>55</v>
      </c>
      <c r="L146" s="79">
        <v>15.14</v>
      </c>
      <c r="M146" s="80">
        <v>112156.06</v>
      </c>
      <c r="N146" s="80">
        <v>83335.399999999994</v>
      </c>
      <c r="O146" s="79">
        <v>13</v>
      </c>
      <c r="P146" s="79">
        <v>36</v>
      </c>
      <c r="Q146" s="79">
        <v>9.19</v>
      </c>
      <c r="R146" s="80">
        <v>73343.59</v>
      </c>
      <c r="S146" s="80">
        <v>51766.16</v>
      </c>
      <c r="T146" s="79">
        <v>8</v>
      </c>
      <c r="U146" s="79">
        <v>70</v>
      </c>
      <c r="V146" s="79">
        <v>5.87</v>
      </c>
      <c r="W146" s="80">
        <v>123142.85</v>
      </c>
      <c r="X146" s="80">
        <v>90663.4</v>
      </c>
    </row>
    <row r="147" spans="1:45" x14ac:dyDescent="0.25">
      <c r="A147" s="78">
        <v>72022</v>
      </c>
      <c r="B147" s="76" t="s">
        <v>181</v>
      </c>
      <c r="C147" s="77">
        <v>47</v>
      </c>
      <c r="D147" s="78" t="s">
        <v>45</v>
      </c>
      <c r="E147" s="79">
        <v>58</v>
      </c>
      <c r="F147" s="79">
        <v>219</v>
      </c>
      <c r="G147" s="79">
        <v>46.92</v>
      </c>
      <c r="H147" s="80">
        <v>443400.4</v>
      </c>
      <c r="I147" s="80">
        <v>343920.92</v>
      </c>
      <c r="J147" s="79">
        <v>89</v>
      </c>
      <c r="K147" s="79">
        <v>311</v>
      </c>
      <c r="L147" s="79">
        <v>74.22</v>
      </c>
      <c r="M147" s="80">
        <v>767055.85</v>
      </c>
      <c r="N147" s="80">
        <v>525927.53</v>
      </c>
      <c r="O147" s="79">
        <v>66</v>
      </c>
      <c r="P147" s="79">
        <v>273</v>
      </c>
      <c r="Q147" s="79">
        <v>53.43</v>
      </c>
      <c r="R147" s="80">
        <v>612589.94999999995</v>
      </c>
      <c r="S147" s="80">
        <v>449714.07</v>
      </c>
      <c r="T147" s="79">
        <v>74</v>
      </c>
      <c r="U147" s="79">
        <v>250</v>
      </c>
      <c r="V147" s="79">
        <v>57.97</v>
      </c>
      <c r="W147" s="80">
        <v>564550.88</v>
      </c>
      <c r="X147" s="80">
        <v>438360.18</v>
      </c>
    </row>
    <row r="148" spans="1:45" x14ac:dyDescent="0.25">
      <c r="A148" s="76">
        <v>73473</v>
      </c>
      <c r="B148" s="76" t="s">
        <v>182</v>
      </c>
      <c r="C148" s="77">
        <v>50</v>
      </c>
      <c r="D148" s="78" t="s">
        <v>45</v>
      </c>
      <c r="E148" s="79">
        <v>7</v>
      </c>
      <c r="F148" s="79">
        <v>17</v>
      </c>
      <c r="G148" s="79">
        <v>4.5999999999999996</v>
      </c>
      <c r="H148" s="80">
        <v>33020.99</v>
      </c>
      <c r="I148" s="80">
        <v>28205.68</v>
      </c>
      <c r="J148" s="79">
        <v>23</v>
      </c>
      <c r="K148" s="79">
        <v>65</v>
      </c>
      <c r="L148" s="79">
        <v>19.86</v>
      </c>
      <c r="M148" s="80">
        <v>128775.31</v>
      </c>
      <c r="N148" s="80">
        <v>107629.99</v>
      </c>
      <c r="O148" s="79">
        <v>9</v>
      </c>
      <c r="P148" s="79">
        <v>26</v>
      </c>
      <c r="Q148" s="79">
        <v>8.57</v>
      </c>
      <c r="R148" s="80">
        <v>45192.51</v>
      </c>
      <c r="S148" s="80">
        <v>44389.2</v>
      </c>
      <c r="T148" s="79">
        <v>6</v>
      </c>
      <c r="U148" s="79">
        <v>22</v>
      </c>
      <c r="V148" s="79">
        <v>5.08</v>
      </c>
      <c r="W148" s="80">
        <v>30689.35</v>
      </c>
      <c r="X148" s="80">
        <v>32814.300000000003</v>
      </c>
    </row>
    <row r="149" spans="1:45" x14ac:dyDescent="0.25">
      <c r="A149" s="76">
        <v>74357</v>
      </c>
      <c r="B149" s="76" t="s">
        <v>183</v>
      </c>
      <c r="C149" s="77">
        <v>56</v>
      </c>
      <c r="D149" s="78" t="s">
        <v>45</v>
      </c>
      <c r="E149" s="79">
        <v>53</v>
      </c>
      <c r="F149" s="79">
        <v>192</v>
      </c>
      <c r="G149" s="79">
        <v>39.58</v>
      </c>
      <c r="H149" s="80">
        <v>295682.89</v>
      </c>
      <c r="I149" s="80">
        <v>296600.32000000001</v>
      </c>
      <c r="J149" s="79">
        <v>46</v>
      </c>
      <c r="K149" s="79">
        <v>190</v>
      </c>
      <c r="L149" s="79">
        <v>39.72</v>
      </c>
      <c r="M149" s="80">
        <v>319655.01</v>
      </c>
      <c r="N149" s="80">
        <v>287696.69</v>
      </c>
      <c r="O149" s="79">
        <v>33</v>
      </c>
      <c r="P149" s="79">
        <v>128</v>
      </c>
      <c r="Q149" s="79">
        <v>26.24</v>
      </c>
      <c r="R149" s="80">
        <v>219448.98</v>
      </c>
      <c r="S149" s="80">
        <v>217953.34</v>
      </c>
      <c r="T149" s="79">
        <v>25</v>
      </c>
      <c r="U149" s="79">
        <v>74</v>
      </c>
      <c r="V149" s="79">
        <v>17.260000000000002</v>
      </c>
      <c r="W149" s="80">
        <v>107593.86</v>
      </c>
      <c r="X149" s="80">
        <v>128222.6</v>
      </c>
    </row>
    <row r="150" spans="1:45" x14ac:dyDescent="0.25">
      <c r="A150" s="76">
        <v>73372</v>
      </c>
      <c r="B150" s="76" t="s">
        <v>184</v>
      </c>
      <c r="C150" s="77">
        <v>62</v>
      </c>
      <c r="D150" s="78" t="s">
        <v>45</v>
      </c>
      <c r="E150" s="79">
        <v>439</v>
      </c>
      <c r="F150" s="79">
        <v>1012</v>
      </c>
      <c r="G150" s="79">
        <v>270.57</v>
      </c>
      <c r="H150" s="80">
        <v>923045.6</v>
      </c>
      <c r="I150" s="80">
        <v>1637349.17</v>
      </c>
      <c r="J150" s="79">
        <v>335</v>
      </c>
      <c r="K150" s="79">
        <v>825</v>
      </c>
      <c r="L150" s="79">
        <v>236.36</v>
      </c>
      <c r="M150" s="80">
        <v>884852.21</v>
      </c>
      <c r="N150" s="80">
        <v>1391598.98</v>
      </c>
      <c r="O150" s="79">
        <v>224</v>
      </c>
      <c r="P150" s="79">
        <v>570</v>
      </c>
      <c r="Q150" s="79">
        <v>157.19</v>
      </c>
      <c r="R150" s="80">
        <v>668415.68000000005</v>
      </c>
      <c r="S150" s="80">
        <v>968714.1</v>
      </c>
      <c r="T150" s="79">
        <v>163</v>
      </c>
      <c r="U150" s="79">
        <v>410</v>
      </c>
      <c r="V150" s="79">
        <v>107.31</v>
      </c>
      <c r="W150" s="80">
        <v>555267.18999999994</v>
      </c>
      <c r="X150" s="80">
        <v>632894.23</v>
      </c>
    </row>
    <row r="151" spans="1:45" x14ac:dyDescent="0.25">
      <c r="A151" s="76">
        <v>73481</v>
      </c>
      <c r="B151" s="76" t="s">
        <v>185</v>
      </c>
      <c r="C151" s="77">
        <v>63</v>
      </c>
      <c r="D151" s="78" t="s">
        <v>45</v>
      </c>
      <c r="E151" s="79">
        <v>14</v>
      </c>
      <c r="F151" s="79">
        <v>30</v>
      </c>
      <c r="G151" s="79">
        <v>11.15</v>
      </c>
      <c r="H151" s="80">
        <v>191887.82</v>
      </c>
      <c r="I151" s="80">
        <v>40686.04</v>
      </c>
      <c r="J151" s="79">
        <v>21</v>
      </c>
      <c r="K151" s="79">
        <v>54</v>
      </c>
      <c r="L151" s="79">
        <v>12.26</v>
      </c>
      <c r="M151" s="80">
        <v>353747.53</v>
      </c>
      <c r="N151" s="80">
        <v>81108.600000000006</v>
      </c>
      <c r="O151" s="79">
        <v>20</v>
      </c>
      <c r="P151" s="79">
        <v>49</v>
      </c>
      <c r="Q151" s="79">
        <v>11.63</v>
      </c>
      <c r="R151" s="80">
        <v>354152.99</v>
      </c>
      <c r="S151" s="80">
        <v>85471.16</v>
      </c>
      <c r="T151" s="79">
        <v>9</v>
      </c>
      <c r="U151" s="79">
        <v>14</v>
      </c>
      <c r="V151" s="79">
        <v>6.02</v>
      </c>
      <c r="W151" s="80">
        <v>157377.99</v>
      </c>
      <c r="X151" s="80">
        <v>25412.92</v>
      </c>
    </row>
    <row r="152" spans="1:45" s="6" customFormat="1" x14ac:dyDescent="0.25">
      <c r="A152" s="76">
        <v>73024</v>
      </c>
      <c r="B152" s="76" t="s">
        <v>186</v>
      </c>
      <c r="C152" s="77">
        <v>64</v>
      </c>
      <c r="D152" s="78" t="s">
        <v>45</v>
      </c>
      <c r="E152" s="79">
        <v>170</v>
      </c>
      <c r="F152" s="79">
        <v>702</v>
      </c>
      <c r="G152" s="79">
        <v>153.93</v>
      </c>
      <c r="H152" s="80">
        <v>871140.47</v>
      </c>
      <c r="I152" s="80">
        <v>1095355.82</v>
      </c>
      <c r="J152" s="79">
        <v>153</v>
      </c>
      <c r="K152" s="79">
        <v>735</v>
      </c>
      <c r="L152" s="79">
        <v>142.78</v>
      </c>
      <c r="M152" s="80">
        <v>1060701.3</v>
      </c>
      <c r="N152" s="80">
        <v>1201944.55</v>
      </c>
      <c r="O152" s="79">
        <v>145</v>
      </c>
      <c r="P152" s="79">
        <v>572</v>
      </c>
      <c r="Q152" s="79">
        <v>124.1</v>
      </c>
      <c r="R152" s="80">
        <v>816280.71</v>
      </c>
      <c r="S152" s="80">
        <v>941185.23</v>
      </c>
      <c r="T152" s="79">
        <v>115</v>
      </c>
      <c r="U152" s="79">
        <v>415</v>
      </c>
      <c r="V152" s="79">
        <v>78.099999999999994</v>
      </c>
      <c r="W152" s="80">
        <v>600584.31000000006</v>
      </c>
      <c r="X152" s="80">
        <v>717559.23</v>
      </c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O152" s="7"/>
      <c r="AP152" s="7"/>
      <c r="AQ152" s="7"/>
      <c r="AR152" s="7"/>
      <c r="AS152" s="8"/>
    </row>
    <row r="153" spans="1:45" x14ac:dyDescent="0.25">
      <c r="A153" s="81">
        <v>73448</v>
      </c>
      <c r="B153" s="81" t="s">
        <v>187</v>
      </c>
      <c r="C153" s="82">
        <v>36</v>
      </c>
      <c r="D153" s="78" t="s">
        <v>36</v>
      </c>
      <c r="E153" s="79">
        <v>3384</v>
      </c>
      <c r="F153" s="79">
        <v>22603</v>
      </c>
      <c r="G153" s="79">
        <v>4422.62</v>
      </c>
      <c r="H153" s="80">
        <v>51709289.270000003</v>
      </c>
      <c r="I153" s="80">
        <v>46713551.729999997</v>
      </c>
      <c r="J153" s="79">
        <v>3620</v>
      </c>
      <c r="K153" s="79">
        <v>28767</v>
      </c>
      <c r="L153" s="79">
        <v>5221.1099999999997</v>
      </c>
      <c r="M153" s="80">
        <v>76190526.439999998</v>
      </c>
      <c r="N153" s="80">
        <v>59365403.799999997</v>
      </c>
      <c r="O153" s="79">
        <v>3807</v>
      </c>
      <c r="P153" s="79">
        <v>29874</v>
      </c>
      <c r="Q153" s="79">
        <v>5524.53</v>
      </c>
      <c r="R153" s="80">
        <v>79117493.469999999</v>
      </c>
      <c r="S153" s="80">
        <v>64264539.539999999</v>
      </c>
      <c r="T153" s="79">
        <v>3624</v>
      </c>
      <c r="U153" s="79">
        <v>31099</v>
      </c>
      <c r="V153" s="79">
        <v>6346.77</v>
      </c>
      <c r="W153" s="80">
        <v>79381274.870000005</v>
      </c>
      <c r="X153" s="80">
        <v>65421348.93</v>
      </c>
    </row>
    <row r="154" spans="1:45" x14ac:dyDescent="0.25">
      <c r="A154" s="78">
        <v>72041</v>
      </c>
      <c r="B154" s="78" t="s">
        <v>188</v>
      </c>
      <c r="C154" s="83">
        <v>53</v>
      </c>
      <c r="D154" s="78" t="s">
        <v>49</v>
      </c>
      <c r="E154" s="79">
        <v>112</v>
      </c>
      <c r="F154" s="79">
        <v>466</v>
      </c>
      <c r="G154" s="79">
        <v>117.72</v>
      </c>
      <c r="H154" s="80">
        <v>1135004.3600000001</v>
      </c>
      <c r="I154" s="80">
        <v>703628.59</v>
      </c>
      <c r="J154" s="79">
        <v>127</v>
      </c>
      <c r="K154" s="79">
        <v>718</v>
      </c>
      <c r="L154" s="79">
        <v>137.38999999999999</v>
      </c>
      <c r="M154" s="80">
        <v>1825286.35</v>
      </c>
      <c r="N154" s="80">
        <v>995400.03</v>
      </c>
      <c r="O154" s="79">
        <v>145</v>
      </c>
      <c r="P154" s="79">
        <v>723</v>
      </c>
      <c r="Q154" s="79">
        <v>145.66999999999999</v>
      </c>
      <c r="R154" s="80">
        <v>2340248.58</v>
      </c>
      <c r="S154" s="80">
        <v>1008024.81</v>
      </c>
      <c r="T154" s="79">
        <v>154</v>
      </c>
      <c r="U154" s="79">
        <v>604</v>
      </c>
      <c r="V154" s="79">
        <v>154.16999999999999</v>
      </c>
      <c r="W154" s="80">
        <v>1939356.84</v>
      </c>
      <c r="X154" s="80">
        <v>872091</v>
      </c>
    </row>
    <row r="155" spans="1:45" x14ac:dyDescent="0.25">
      <c r="A155" s="76">
        <v>73464</v>
      </c>
      <c r="B155" s="76" t="s">
        <v>189</v>
      </c>
      <c r="C155" s="77">
        <v>19</v>
      </c>
      <c r="D155" s="78" t="s">
        <v>49</v>
      </c>
      <c r="E155" s="79">
        <v>7</v>
      </c>
      <c r="F155" s="79">
        <v>47</v>
      </c>
      <c r="G155" s="79">
        <v>5.68</v>
      </c>
      <c r="H155" s="80">
        <v>123130.08</v>
      </c>
      <c r="I155" s="80">
        <v>48927</v>
      </c>
      <c r="J155" s="79">
        <v>14</v>
      </c>
      <c r="K155" s="79">
        <v>107</v>
      </c>
      <c r="L155" s="79">
        <v>12.57</v>
      </c>
      <c r="M155" s="80">
        <v>138779.64000000001</v>
      </c>
      <c r="N155" s="80">
        <v>111387</v>
      </c>
      <c r="O155" s="79">
        <v>15</v>
      </c>
      <c r="P155" s="79">
        <v>95</v>
      </c>
      <c r="Q155" s="79">
        <v>15.55</v>
      </c>
      <c r="R155" s="80">
        <v>89569.8</v>
      </c>
      <c r="S155" s="80">
        <v>142939</v>
      </c>
      <c r="T155" s="79">
        <v>11</v>
      </c>
      <c r="U155" s="79">
        <v>82</v>
      </c>
      <c r="V155" s="79">
        <v>12.21</v>
      </c>
      <c r="W155" s="80">
        <v>77312.88</v>
      </c>
      <c r="X155" s="80">
        <v>249526</v>
      </c>
    </row>
    <row r="156" spans="1:45" x14ac:dyDescent="0.25">
      <c r="A156" s="76">
        <v>70550</v>
      </c>
      <c r="B156" s="76" t="s">
        <v>190</v>
      </c>
      <c r="C156" s="77">
        <v>1</v>
      </c>
      <c r="D156" s="84" t="s">
        <v>51</v>
      </c>
      <c r="E156" s="79">
        <v>331</v>
      </c>
      <c r="F156" s="79">
        <v>3432</v>
      </c>
      <c r="G156" s="79">
        <v>251.11</v>
      </c>
      <c r="H156" s="80">
        <v>2110695.11</v>
      </c>
      <c r="I156" s="80">
        <v>2179086.2799999998</v>
      </c>
      <c r="J156" s="79">
        <v>291</v>
      </c>
      <c r="K156" s="79">
        <v>3190</v>
      </c>
      <c r="L156" s="79">
        <v>211.76</v>
      </c>
      <c r="M156" s="80">
        <v>2122717.12</v>
      </c>
      <c r="N156" s="80">
        <v>1328226.94</v>
      </c>
      <c r="O156" s="79">
        <v>77</v>
      </c>
      <c r="P156" s="79">
        <v>645</v>
      </c>
      <c r="Q156" s="79">
        <v>56.22</v>
      </c>
      <c r="R156" s="80">
        <v>664868.56000000006</v>
      </c>
      <c r="S156" s="80">
        <v>132585.46</v>
      </c>
      <c r="T156" s="79">
        <v>93</v>
      </c>
      <c r="U156" s="79">
        <v>341</v>
      </c>
      <c r="V156" s="79">
        <v>72.61</v>
      </c>
      <c r="W156" s="80">
        <v>481592.81</v>
      </c>
      <c r="X156" s="80">
        <v>277396.47999999998</v>
      </c>
    </row>
    <row r="157" spans="1:45" x14ac:dyDescent="0.25">
      <c r="A157" s="76">
        <v>70501</v>
      </c>
      <c r="B157" s="76" t="s">
        <v>191</v>
      </c>
      <c r="C157" s="77">
        <v>17</v>
      </c>
      <c r="D157" s="84" t="s">
        <v>51</v>
      </c>
      <c r="E157" s="79">
        <v>395</v>
      </c>
      <c r="F157" s="79">
        <v>3497</v>
      </c>
      <c r="G157" s="79">
        <v>296.67</v>
      </c>
      <c r="H157" s="80">
        <v>2345466.0299999998</v>
      </c>
      <c r="I157" s="80">
        <v>1908706.94</v>
      </c>
      <c r="J157" s="79">
        <v>389</v>
      </c>
      <c r="K157" s="79">
        <v>3416</v>
      </c>
      <c r="L157" s="79">
        <v>289.42</v>
      </c>
      <c r="M157" s="80">
        <v>2347646.58</v>
      </c>
      <c r="N157" s="80">
        <v>1769096.08</v>
      </c>
      <c r="O157" s="79">
        <v>421</v>
      </c>
      <c r="P157" s="79">
        <v>3507</v>
      </c>
      <c r="Q157" s="79">
        <v>318.73</v>
      </c>
      <c r="R157" s="80">
        <v>2707078.23</v>
      </c>
      <c r="S157" s="80">
        <v>888661.17</v>
      </c>
      <c r="T157" s="79">
        <v>294</v>
      </c>
      <c r="U157" s="79">
        <v>2136</v>
      </c>
      <c r="V157" s="79">
        <v>258.45999999999998</v>
      </c>
      <c r="W157" s="80">
        <v>2131133.14</v>
      </c>
      <c r="X157" s="80">
        <v>1174745.9099999999</v>
      </c>
    </row>
    <row r="158" spans="1:45" x14ac:dyDescent="0.25">
      <c r="A158" s="76">
        <v>70085</v>
      </c>
      <c r="B158" s="76" t="s">
        <v>192</v>
      </c>
      <c r="C158" s="77">
        <v>36</v>
      </c>
      <c r="D158" s="84" t="s">
        <v>51</v>
      </c>
      <c r="E158" s="79">
        <v>891</v>
      </c>
      <c r="F158" s="79">
        <v>5320</v>
      </c>
      <c r="G158" s="79">
        <v>598.55999999999995</v>
      </c>
      <c r="H158" s="80">
        <v>3416100.19</v>
      </c>
      <c r="I158" s="80">
        <v>3296476.27</v>
      </c>
      <c r="J158" s="79">
        <v>925</v>
      </c>
      <c r="K158" s="79">
        <v>5880</v>
      </c>
      <c r="L158" s="79">
        <v>604.4</v>
      </c>
      <c r="M158" s="80">
        <v>3536072.32</v>
      </c>
      <c r="N158" s="80">
        <v>3583369.01</v>
      </c>
      <c r="O158" s="79">
        <v>1019</v>
      </c>
      <c r="P158" s="79">
        <v>6214</v>
      </c>
      <c r="Q158" s="79">
        <v>655.81</v>
      </c>
      <c r="R158" s="80">
        <v>4130888.81</v>
      </c>
      <c r="S158" s="80">
        <v>4059234.66</v>
      </c>
      <c r="T158" s="79">
        <v>1024</v>
      </c>
      <c r="U158" s="79">
        <v>6719</v>
      </c>
      <c r="V158" s="79">
        <v>767.52</v>
      </c>
      <c r="W158" s="80">
        <v>4257250.05</v>
      </c>
      <c r="X158" s="80">
        <v>4440590.54</v>
      </c>
    </row>
    <row r="159" spans="1:45" x14ac:dyDescent="0.25">
      <c r="A159" s="76">
        <v>70579</v>
      </c>
      <c r="B159" s="76" t="s">
        <v>193</v>
      </c>
      <c r="C159" s="77">
        <v>10</v>
      </c>
      <c r="D159" s="84" t="s">
        <v>51</v>
      </c>
      <c r="E159" s="79">
        <v>8</v>
      </c>
      <c r="F159" s="79">
        <v>45</v>
      </c>
      <c r="G159" s="79">
        <v>6.3</v>
      </c>
      <c r="H159" s="80">
        <v>36900.31</v>
      </c>
      <c r="I159" s="80">
        <v>20055.599999999999</v>
      </c>
      <c r="J159" s="79">
        <v>3</v>
      </c>
      <c r="K159" s="79">
        <v>25</v>
      </c>
      <c r="L159" s="79">
        <v>2.06</v>
      </c>
      <c r="M159" s="80">
        <v>21689.64</v>
      </c>
      <c r="N159" s="80">
        <v>0</v>
      </c>
      <c r="O159" s="79">
        <v>0</v>
      </c>
      <c r="P159" s="79">
        <v>0</v>
      </c>
      <c r="Q159" s="79">
        <v>0</v>
      </c>
      <c r="R159" s="80">
        <v>0</v>
      </c>
      <c r="S159" s="80">
        <v>0</v>
      </c>
      <c r="T159" s="79">
        <v>3</v>
      </c>
      <c r="U159" s="79">
        <v>22</v>
      </c>
      <c r="V159" s="79">
        <v>2.2000000000000002</v>
      </c>
      <c r="W159" s="80">
        <v>22468.22</v>
      </c>
      <c r="X159" s="80">
        <v>4061.75</v>
      </c>
    </row>
    <row r="160" spans="1:45" x14ac:dyDescent="0.25">
      <c r="A160" s="76">
        <v>70505</v>
      </c>
      <c r="B160" s="76" t="s">
        <v>194</v>
      </c>
      <c r="C160" s="77">
        <v>26</v>
      </c>
      <c r="D160" s="84" t="s">
        <v>51</v>
      </c>
      <c r="E160" s="79">
        <v>68</v>
      </c>
      <c r="F160" s="79">
        <v>294</v>
      </c>
      <c r="G160" s="79">
        <v>43.47</v>
      </c>
      <c r="H160" s="80">
        <v>231866.68</v>
      </c>
      <c r="I160" s="80">
        <v>147551.59</v>
      </c>
      <c r="J160" s="79">
        <v>16</v>
      </c>
      <c r="K160" s="79">
        <v>68</v>
      </c>
      <c r="L160" s="79">
        <v>10.9</v>
      </c>
      <c r="M160" s="80">
        <v>86527.52</v>
      </c>
      <c r="N160" s="80">
        <v>47209.2</v>
      </c>
      <c r="O160" s="79">
        <v>3</v>
      </c>
      <c r="P160" s="79">
        <v>17</v>
      </c>
      <c r="Q160" s="79">
        <v>2.48</v>
      </c>
      <c r="R160" s="80">
        <v>18915.13</v>
      </c>
      <c r="S160" s="80">
        <v>1437.41</v>
      </c>
      <c r="T160" s="79">
        <v>195</v>
      </c>
      <c r="U160" s="79">
        <v>592</v>
      </c>
      <c r="V160" s="79">
        <v>134.16999999999999</v>
      </c>
      <c r="W160" s="80">
        <v>791705.55</v>
      </c>
      <c r="X160" s="80">
        <v>517325.76</v>
      </c>
    </row>
    <row r="161" spans="1:24" x14ac:dyDescent="0.25">
      <c r="A161" s="78">
        <v>70584</v>
      </c>
      <c r="B161" s="76" t="s">
        <v>120</v>
      </c>
      <c r="C161" s="77">
        <v>37</v>
      </c>
      <c r="D161" s="84" t="s">
        <v>51</v>
      </c>
      <c r="E161" s="79">
        <v>337</v>
      </c>
      <c r="F161" s="79">
        <v>2507</v>
      </c>
      <c r="G161" s="79">
        <v>232.93</v>
      </c>
      <c r="H161" s="80">
        <v>1548648.8</v>
      </c>
      <c r="I161" s="80">
        <v>1392714.76</v>
      </c>
      <c r="J161" s="79">
        <v>361</v>
      </c>
      <c r="K161" s="79">
        <v>2889</v>
      </c>
      <c r="L161" s="79">
        <v>245.88</v>
      </c>
      <c r="M161" s="80">
        <v>1649446.93</v>
      </c>
      <c r="N161" s="80">
        <v>1441864.51</v>
      </c>
      <c r="O161" s="79">
        <v>369</v>
      </c>
      <c r="P161" s="79">
        <v>2769</v>
      </c>
      <c r="Q161" s="79">
        <v>260.92</v>
      </c>
      <c r="R161" s="80">
        <v>1508137.21</v>
      </c>
      <c r="S161" s="80">
        <v>578495.97</v>
      </c>
      <c r="T161" s="79">
        <v>393</v>
      </c>
      <c r="U161" s="79">
        <v>2162</v>
      </c>
      <c r="V161" s="79">
        <v>325.08</v>
      </c>
      <c r="W161" s="80">
        <v>1770629.09</v>
      </c>
      <c r="X161" s="80">
        <v>1000031.59</v>
      </c>
    </row>
    <row r="162" spans="1:24" x14ac:dyDescent="0.25">
      <c r="A162" s="76">
        <v>70595</v>
      </c>
      <c r="B162" s="76" t="s">
        <v>195</v>
      </c>
      <c r="C162" s="77">
        <v>28</v>
      </c>
      <c r="D162" s="84" t="s">
        <v>51</v>
      </c>
      <c r="E162" s="79">
        <v>67</v>
      </c>
      <c r="F162" s="79">
        <v>285</v>
      </c>
      <c r="G162" s="79">
        <v>45.53</v>
      </c>
      <c r="H162" s="80">
        <v>202545.86</v>
      </c>
      <c r="I162" s="80">
        <v>130252.33</v>
      </c>
      <c r="J162" s="79">
        <v>73</v>
      </c>
      <c r="K162" s="79">
        <v>414</v>
      </c>
      <c r="L162" s="79">
        <v>51.8</v>
      </c>
      <c r="M162" s="80">
        <v>208543.94</v>
      </c>
      <c r="N162" s="80">
        <v>183691.36</v>
      </c>
      <c r="O162" s="79">
        <v>40</v>
      </c>
      <c r="P162" s="79">
        <v>226</v>
      </c>
      <c r="Q162" s="79">
        <v>26.96</v>
      </c>
      <c r="R162" s="80">
        <v>107800.93</v>
      </c>
      <c r="S162" s="80">
        <v>87764</v>
      </c>
      <c r="T162" s="79">
        <v>18</v>
      </c>
      <c r="U162" s="79">
        <v>88</v>
      </c>
      <c r="V162" s="79">
        <v>15.48</v>
      </c>
      <c r="W162" s="80">
        <v>90450.44</v>
      </c>
      <c r="X162" s="80">
        <v>82233.02</v>
      </c>
    </row>
    <row r="163" spans="1:24" x14ac:dyDescent="0.25">
      <c r="A163" s="76">
        <v>70557</v>
      </c>
      <c r="B163" s="76" t="s">
        <v>196</v>
      </c>
      <c r="C163" s="77">
        <v>10</v>
      </c>
      <c r="D163" s="84" t="s">
        <v>51</v>
      </c>
      <c r="E163" s="79">
        <v>6</v>
      </c>
      <c r="F163" s="79">
        <v>44</v>
      </c>
      <c r="G163" s="79">
        <v>3.57</v>
      </c>
      <c r="H163" s="80">
        <v>40159.75</v>
      </c>
      <c r="I163" s="80">
        <v>20321.84</v>
      </c>
      <c r="J163" s="79">
        <v>5</v>
      </c>
      <c r="K163" s="79">
        <v>40</v>
      </c>
      <c r="L163" s="79">
        <v>3.86</v>
      </c>
      <c r="M163" s="80">
        <v>29687.599999999999</v>
      </c>
      <c r="N163" s="80">
        <v>12470.22</v>
      </c>
      <c r="O163" s="79">
        <v>125</v>
      </c>
      <c r="P163" s="79">
        <v>885</v>
      </c>
      <c r="Q163" s="79">
        <v>84.66</v>
      </c>
      <c r="R163" s="80">
        <v>709616.64000000001</v>
      </c>
      <c r="S163" s="80">
        <v>290678.52</v>
      </c>
      <c r="T163" s="79">
        <v>542</v>
      </c>
      <c r="U163" s="79">
        <v>3601</v>
      </c>
      <c r="V163" s="79">
        <v>360.9</v>
      </c>
      <c r="W163" s="80">
        <v>2797501.19</v>
      </c>
      <c r="X163" s="80">
        <v>1591883.52</v>
      </c>
    </row>
    <row r="164" spans="1:24" x14ac:dyDescent="0.25">
      <c r="A164" s="76">
        <v>70513</v>
      </c>
      <c r="B164" s="76" t="s">
        <v>197</v>
      </c>
      <c r="C164" s="77">
        <v>55</v>
      </c>
      <c r="D164" s="84" t="s">
        <v>51</v>
      </c>
      <c r="E164" s="79">
        <v>330</v>
      </c>
      <c r="F164" s="79">
        <v>2731</v>
      </c>
      <c r="G164" s="79">
        <v>210.63</v>
      </c>
      <c r="H164" s="80">
        <v>1485571.11</v>
      </c>
      <c r="I164" s="80">
        <v>1479583.14</v>
      </c>
      <c r="J164" s="79">
        <v>136</v>
      </c>
      <c r="K164" s="79">
        <v>1035</v>
      </c>
      <c r="L164" s="79">
        <v>88.33</v>
      </c>
      <c r="M164" s="80">
        <v>610814.67000000004</v>
      </c>
      <c r="N164" s="80">
        <v>685915.03</v>
      </c>
      <c r="O164" s="79">
        <v>12</v>
      </c>
      <c r="P164" s="79">
        <v>84</v>
      </c>
      <c r="Q164" s="79">
        <v>7.9</v>
      </c>
      <c r="R164" s="80">
        <v>59176.56</v>
      </c>
      <c r="S164" s="80">
        <v>41635.449999999997</v>
      </c>
      <c r="T164" s="79">
        <v>177</v>
      </c>
      <c r="U164" s="79">
        <v>930</v>
      </c>
      <c r="V164" s="79">
        <v>115.39</v>
      </c>
      <c r="W164" s="80">
        <v>756740.38</v>
      </c>
      <c r="X164" s="80">
        <v>464650.28</v>
      </c>
    </row>
    <row r="165" spans="1:24" x14ac:dyDescent="0.25">
      <c r="A165" s="76">
        <v>70534</v>
      </c>
      <c r="B165" s="76" t="s">
        <v>198</v>
      </c>
      <c r="C165" s="77">
        <v>26</v>
      </c>
      <c r="D165" s="84" t="s">
        <v>51</v>
      </c>
      <c r="E165" s="79">
        <v>10</v>
      </c>
      <c r="F165" s="79">
        <v>36</v>
      </c>
      <c r="G165" s="79">
        <v>5.97</v>
      </c>
      <c r="H165" s="80">
        <v>32459.98</v>
      </c>
      <c r="I165" s="80">
        <v>15788.08</v>
      </c>
      <c r="J165" s="79">
        <v>7</v>
      </c>
      <c r="K165" s="79">
        <v>18</v>
      </c>
      <c r="L165" s="79">
        <v>3.69</v>
      </c>
      <c r="M165" s="80">
        <v>15907.03</v>
      </c>
      <c r="N165" s="80">
        <v>6905.99</v>
      </c>
      <c r="O165" s="79">
        <v>7</v>
      </c>
      <c r="P165" s="79">
        <v>34</v>
      </c>
      <c r="Q165" s="79">
        <v>4.95</v>
      </c>
      <c r="R165" s="80">
        <v>33502.720000000001</v>
      </c>
      <c r="S165" s="80">
        <v>29318.54</v>
      </c>
      <c r="T165" s="79">
        <v>383</v>
      </c>
      <c r="U165" s="79">
        <v>2375</v>
      </c>
      <c r="V165" s="79">
        <v>475.11</v>
      </c>
      <c r="W165" s="80">
        <v>2931195.76</v>
      </c>
      <c r="X165" s="80">
        <v>3389426.5</v>
      </c>
    </row>
    <row r="166" spans="1:24" x14ac:dyDescent="0.25">
      <c r="A166" s="76">
        <v>70533</v>
      </c>
      <c r="B166" s="76" t="s">
        <v>199</v>
      </c>
      <c r="C166" s="77">
        <v>17</v>
      </c>
      <c r="D166" s="84" t="s">
        <v>51</v>
      </c>
      <c r="E166" s="79">
        <v>759</v>
      </c>
      <c r="F166" s="79">
        <v>4561</v>
      </c>
      <c r="G166" s="79">
        <v>480.36</v>
      </c>
      <c r="H166" s="80">
        <v>4369729.71</v>
      </c>
      <c r="I166" s="80">
        <v>2096899.68</v>
      </c>
      <c r="J166" s="79">
        <v>742</v>
      </c>
      <c r="K166" s="79">
        <v>4510</v>
      </c>
      <c r="L166" s="79">
        <v>475.51</v>
      </c>
      <c r="M166" s="80">
        <v>4344924.92</v>
      </c>
      <c r="N166" s="80">
        <v>1983764.16</v>
      </c>
      <c r="O166" s="79">
        <v>841</v>
      </c>
      <c r="P166" s="79">
        <v>4982</v>
      </c>
      <c r="Q166" s="79">
        <v>543.55999999999995</v>
      </c>
      <c r="R166" s="80">
        <v>4994767.1100000003</v>
      </c>
      <c r="S166" s="80">
        <v>2587427.63</v>
      </c>
      <c r="T166" s="79">
        <v>754</v>
      </c>
      <c r="U166" s="79">
        <v>4940</v>
      </c>
      <c r="V166" s="79">
        <v>513.02</v>
      </c>
      <c r="W166" s="80">
        <v>5568985.0800000001</v>
      </c>
      <c r="X166" s="80">
        <v>3700653.1</v>
      </c>
    </row>
    <row r="167" spans="1:24" x14ac:dyDescent="0.25">
      <c r="A167" s="78">
        <v>70453</v>
      </c>
      <c r="B167" s="76" t="s">
        <v>127</v>
      </c>
      <c r="C167" s="77">
        <v>49</v>
      </c>
      <c r="D167" s="84" t="s">
        <v>51</v>
      </c>
      <c r="E167" s="79">
        <v>294</v>
      </c>
      <c r="F167" s="79">
        <v>2645</v>
      </c>
      <c r="G167" s="79">
        <v>214.8</v>
      </c>
      <c r="H167" s="80">
        <v>1280477.8500000001</v>
      </c>
      <c r="I167" s="80">
        <v>1209389.2</v>
      </c>
      <c r="J167" s="79">
        <v>304</v>
      </c>
      <c r="K167" s="79">
        <v>1949</v>
      </c>
      <c r="L167" s="79">
        <v>212.61</v>
      </c>
      <c r="M167" s="80">
        <v>933289.11</v>
      </c>
      <c r="N167" s="80">
        <v>853698.98</v>
      </c>
      <c r="O167" s="79">
        <v>325</v>
      </c>
      <c r="P167" s="79">
        <v>2981</v>
      </c>
      <c r="Q167" s="79">
        <v>235.08</v>
      </c>
      <c r="R167" s="80">
        <v>1600487.8</v>
      </c>
      <c r="S167" s="80">
        <v>567668.04</v>
      </c>
      <c r="T167" s="79">
        <v>246</v>
      </c>
      <c r="U167" s="79">
        <v>1585</v>
      </c>
      <c r="V167" s="79">
        <v>176.79</v>
      </c>
      <c r="W167" s="80">
        <v>1134477.24</v>
      </c>
      <c r="X167" s="80">
        <v>504334.26</v>
      </c>
    </row>
    <row r="168" spans="1:24" x14ac:dyDescent="0.25">
      <c r="A168" s="76">
        <v>70577</v>
      </c>
      <c r="B168" s="76" t="s">
        <v>200</v>
      </c>
      <c r="C168" s="77">
        <v>20</v>
      </c>
      <c r="D168" s="84" t="s">
        <v>51</v>
      </c>
      <c r="E168" s="79">
        <v>716</v>
      </c>
      <c r="F168" s="79">
        <v>5089</v>
      </c>
      <c r="G168" s="79">
        <v>483.32</v>
      </c>
      <c r="H168" s="80">
        <v>2092716.84</v>
      </c>
      <c r="I168" s="80">
        <v>2370083.92</v>
      </c>
      <c r="J168" s="79">
        <v>674</v>
      </c>
      <c r="K168" s="79">
        <v>4594</v>
      </c>
      <c r="L168" s="79">
        <v>461.29</v>
      </c>
      <c r="M168" s="80">
        <v>2183444.58</v>
      </c>
      <c r="N168" s="80">
        <v>2447323.36</v>
      </c>
      <c r="O168" s="79">
        <v>635</v>
      </c>
      <c r="P168" s="79">
        <v>4521</v>
      </c>
      <c r="Q168" s="79">
        <v>432.38</v>
      </c>
      <c r="R168" s="80">
        <v>1997324.71</v>
      </c>
      <c r="S168" s="80">
        <v>1443129.92</v>
      </c>
      <c r="T168" s="79">
        <v>593</v>
      </c>
      <c r="U168" s="79">
        <v>3627</v>
      </c>
      <c r="V168" s="79">
        <v>383.17</v>
      </c>
      <c r="W168" s="80">
        <v>1736651.27</v>
      </c>
      <c r="X168" s="80">
        <v>1602993.79</v>
      </c>
    </row>
    <row r="169" spans="1:24" x14ac:dyDescent="0.25">
      <c r="A169" s="76">
        <v>70586</v>
      </c>
      <c r="B169" s="76" t="s">
        <v>133</v>
      </c>
      <c r="C169" s="77">
        <v>51</v>
      </c>
      <c r="D169" s="84" t="s">
        <v>51</v>
      </c>
      <c r="E169" s="79">
        <v>27</v>
      </c>
      <c r="F169" s="79">
        <v>117</v>
      </c>
      <c r="G169" s="79">
        <v>19.36</v>
      </c>
      <c r="H169" s="80">
        <v>90445.77</v>
      </c>
      <c r="I169" s="80">
        <v>54037.62</v>
      </c>
      <c r="J169" s="79">
        <v>0</v>
      </c>
      <c r="K169" s="79">
        <v>0</v>
      </c>
      <c r="L169" s="79">
        <v>0</v>
      </c>
      <c r="M169" s="80">
        <v>0</v>
      </c>
      <c r="N169" s="80">
        <v>0</v>
      </c>
      <c r="O169" s="79">
        <v>0</v>
      </c>
      <c r="P169" s="79">
        <v>0</v>
      </c>
      <c r="Q169" s="79">
        <v>0</v>
      </c>
      <c r="R169" s="80">
        <v>0</v>
      </c>
      <c r="S169" s="80">
        <v>0</v>
      </c>
      <c r="T169" s="79">
        <v>5</v>
      </c>
      <c r="U169" s="79">
        <v>32</v>
      </c>
      <c r="V169" s="79">
        <v>3.39</v>
      </c>
      <c r="W169" s="80">
        <v>27039.91</v>
      </c>
      <c r="X169" s="80">
        <v>14138.26</v>
      </c>
    </row>
    <row r="170" spans="1:24" x14ac:dyDescent="0.25">
      <c r="A170" s="76">
        <v>70559</v>
      </c>
      <c r="B170" s="76" t="s">
        <v>201</v>
      </c>
      <c r="C170" s="77">
        <v>26</v>
      </c>
      <c r="D170" s="84" t="s">
        <v>51</v>
      </c>
      <c r="E170" s="79">
        <v>0</v>
      </c>
      <c r="F170" s="79">
        <v>0</v>
      </c>
      <c r="G170" s="79">
        <v>0</v>
      </c>
      <c r="H170" s="80">
        <v>0</v>
      </c>
      <c r="I170" s="80">
        <v>0</v>
      </c>
      <c r="J170" s="79">
        <v>0</v>
      </c>
      <c r="K170" s="79">
        <v>0</v>
      </c>
      <c r="L170" s="79">
        <v>0</v>
      </c>
      <c r="M170" s="80">
        <v>0</v>
      </c>
      <c r="N170" s="80">
        <v>0</v>
      </c>
      <c r="O170" s="79">
        <v>1</v>
      </c>
      <c r="P170" s="79">
        <v>3</v>
      </c>
      <c r="Q170" s="79">
        <v>1.06</v>
      </c>
      <c r="R170" s="80">
        <v>5988.2</v>
      </c>
      <c r="S170" s="80">
        <v>4245.96</v>
      </c>
      <c r="T170" s="79">
        <v>0</v>
      </c>
      <c r="U170" s="79">
        <v>0</v>
      </c>
      <c r="V170" s="79">
        <v>0</v>
      </c>
      <c r="W170" s="80">
        <v>0</v>
      </c>
      <c r="X170" s="80">
        <v>0</v>
      </c>
    </row>
    <row r="171" spans="1:24" x14ac:dyDescent="0.25">
      <c r="A171" s="76">
        <v>70512</v>
      </c>
      <c r="B171" s="76" t="s">
        <v>71</v>
      </c>
      <c r="C171" s="77">
        <v>37</v>
      </c>
      <c r="D171" s="84" t="s">
        <v>51</v>
      </c>
      <c r="E171" s="79">
        <v>208</v>
      </c>
      <c r="F171" s="79">
        <v>2230</v>
      </c>
      <c r="G171" s="79">
        <v>149.16</v>
      </c>
      <c r="H171" s="80">
        <v>1605489.14</v>
      </c>
      <c r="I171" s="80">
        <v>1265233.43</v>
      </c>
      <c r="J171" s="79">
        <v>226</v>
      </c>
      <c r="K171" s="79">
        <v>2235</v>
      </c>
      <c r="L171" s="79">
        <v>168.01</v>
      </c>
      <c r="M171" s="80">
        <v>1764343.71</v>
      </c>
      <c r="N171" s="80">
        <v>1380514.59</v>
      </c>
      <c r="O171" s="79">
        <v>70</v>
      </c>
      <c r="P171" s="79">
        <v>585</v>
      </c>
      <c r="Q171" s="79">
        <v>54.44</v>
      </c>
      <c r="R171" s="80">
        <v>434862.59</v>
      </c>
      <c r="S171" s="80">
        <v>264922.64</v>
      </c>
      <c r="T171" s="79">
        <v>264</v>
      </c>
      <c r="U171" s="79">
        <v>1544</v>
      </c>
      <c r="V171" s="79">
        <v>209.74</v>
      </c>
      <c r="W171" s="80">
        <v>1777520.9</v>
      </c>
      <c r="X171" s="80">
        <v>966660.5</v>
      </c>
    </row>
    <row r="172" spans="1:24" x14ac:dyDescent="0.25">
      <c r="A172" s="76">
        <v>70567</v>
      </c>
      <c r="B172" s="76" t="s">
        <v>72</v>
      </c>
      <c r="C172" s="77">
        <v>9</v>
      </c>
      <c r="D172" s="84" t="s">
        <v>51</v>
      </c>
      <c r="E172" s="79">
        <v>455</v>
      </c>
      <c r="F172" s="79">
        <v>4979</v>
      </c>
      <c r="G172" s="79">
        <v>330.97</v>
      </c>
      <c r="H172" s="80">
        <v>4414186.8899999997</v>
      </c>
      <c r="I172" s="80">
        <v>2961884.51</v>
      </c>
      <c r="J172" s="79">
        <v>427</v>
      </c>
      <c r="K172" s="79">
        <v>4197</v>
      </c>
      <c r="L172" s="79">
        <v>310.52</v>
      </c>
      <c r="M172" s="80">
        <v>4048519.83</v>
      </c>
      <c r="N172" s="80">
        <v>2288919.4500000002</v>
      </c>
      <c r="O172" s="79">
        <v>385</v>
      </c>
      <c r="P172" s="79">
        <v>3415</v>
      </c>
      <c r="Q172" s="79">
        <v>282.95</v>
      </c>
      <c r="R172" s="80">
        <v>3659139.78</v>
      </c>
      <c r="S172" s="80">
        <v>1282294.8500000001</v>
      </c>
      <c r="T172" s="79">
        <v>427</v>
      </c>
      <c r="U172" s="79">
        <v>3180</v>
      </c>
      <c r="V172" s="79">
        <v>315.31</v>
      </c>
      <c r="W172" s="80">
        <v>3693070.8</v>
      </c>
      <c r="X172" s="80">
        <v>1370108.9</v>
      </c>
    </row>
    <row r="173" spans="1:24" x14ac:dyDescent="0.25">
      <c r="A173" s="76">
        <v>70574</v>
      </c>
      <c r="B173" s="76" t="s">
        <v>74</v>
      </c>
      <c r="C173" s="77">
        <v>36</v>
      </c>
      <c r="D173" s="84" t="s">
        <v>51</v>
      </c>
      <c r="E173" s="79">
        <v>174</v>
      </c>
      <c r="F173" s="79">
        <v>1798</v>
      </c>
      <c r="G173" s="79">
        <v>121.15</v>
      </c>
      <c r="H173" s="80">
        <v>2074431.75</v>
      </c>
      <c r="I173" s="80">
        <v>1137692.1499999999</v>
      </c>
      <c r="J173" s="79">
        <v>39</v>
      </c>
      <c r="K173" s="79">
        <v>520</v>
      </c>
      <c r="L173" s="79">
        <v>28.04</v>
      </c>
      <c r="M173" s="80">
        <v>623732.13</v>
      </c>
      <c r="N173" s="80">
        <v>464800.64</v>
      </c>
      <c r="O173" s="79">
        <v>106</v>
      </c>
      <c r="P173" s="79">
        <v>1144</v>
      </c>
      <c r="Q173" s="79">
        <v>76.8</v>
      </c>
      <c r="R173" s="80">
        <v>1610002.34</v>
      </c>
      <c r="S173" s="80">
        <v>859873.28000000003</v>
      </c>
      <c r="T173" s="79">
        <v>320</v>
      </c>
      <c r="U173" s="79">
        <v>2036</v>
      </c>
      <c r="V173" s="79">
        <v>221.53</v>
      </c>
      <c r="W173" s="80">
        <v>3691089.33</v>
      </c>
      <c r="X173" s="80">
        <v>887032.84</v>
      </c>
    </row>
    <row r="174" spans="1:24" x14ac:dyDescent="0.25">
      <c r="A174" s="76">
        <v>70503</v>
      </c>
      <c r="B174" s="76" t="s">
        <v>202</v>
      </c>
      <c r="C174" s="77">
        <v>26</v>
      </c>
      <c r="D174" s="84" t="s">
        <v>51</v>
      </c>
      <c r="E174" s="79">
        <v>296</v>
      </c>
      <c r="F174" s="79">
        <v>1932</v>
      </c>
      <c r="G174" s="79">
        <v>208.84</v>
      </c>
      <c r="H174" s="80">
        <v>1087575.78</v>
      </c>
      <c r="I174" s="80">
        <v>841188.72</v>
      </c>
      <c r="J174" s="79">
        <v>273</v>
      </c>
      <c r="K174" s="79">
        <v>1943</v>
      </c>
      <c r="L174" s="79">
        <v>201.11</v>
      </c>
      <c r="M174" s="80">
        <v>1031607.14</v>
      </c>
      <c r="N174" s="80">
        <v>892563.9</v>
      </c>
      <c r="O174" s="79">
        <v>27</v>
      </c>
      <c r="P174" s="79">
        <v>182</v>
      </c>
      <c r="Q174" s="79">
        <v>18.23</v>
      </c>
      <c r="R174" s="80">
        <v>107528.82</v>
      </c>
      <c r="S174" s="80">
        <v>81355.56</v>
      </c>
      <c r="T174" s="79">
        <v>144</v>
      </c>
      <c r="U174" s="79">
        <v>880</v>
      </c>
      <c r="V174" s="79">
        <v>101.1</v>
      </c>
      <c r="W174" s="80">
        <v>847234.03</v>
      </c>
      <c r="X174" s="80">
        <v>391207.64</v>
      </c>
    </row>
    <row r="175" spans="1:24" x14ac:dyDescent="0.25">
      <c r="A175" s="76">
        <v>70551</v>
      </c>
      <c r="B175" s="76" t="s">
        <v>203</v>
      </c>
      <c r="C175" s="77">
        <v>9</v>
      </c>
      <c r="D175" s="84" t="s">
        <v>51</v>
      </c>
      <c r="E175" s="79">
        <v>427</v>
      </c>
      <c r="F175" s="79">
        <v>1899</v>
      </c>
      <c r="G175" s="79">
        <v>279.49</v>
      </c>
      <c r="H175" s="80">
        <v>1328952.9099999999</v>
      </c>
      <c r="I175" s="80">
        <v>750183.57</v>
      </c>
      <c r="J175" s="79">
        <v>345</v>
      </c>
      <c r="K175" s="79">
        <v>1695</v>
      </c>
      <c r="L175" s="79">
        <v>230.09</v>
      </c>
      <c r="M175" s="80">
        <v>1228825.4099999999</v>
      </c>
      <c r="N175" s="80">
        <v>677019.51</v>
      </c>
      <c r="O175" s="79">
        <v>249</v>
      </c>
      <c r="P175" s="79">
        <v>1210</v>
      </c>
      <c r="Q175" s="79">
        <v>169.82</v>
      </c>
      <c r="R175" s="80">
        <v>868186.15</v>
      </c>
      <c r="S175" s="80">
        <v>398776.67</v>
      </c>
      <c r="T175" s="79">
        <v>246</v>
      </c>
      <c r="U175" s="79">
        <v>1029</v>
      </c>
      <c r="V175" s="79">
        <v>161.18</v>
      </c>
      <c r="W175" s="80">
        <v>964367.01</v>
      </c>
      <c r="X175" s="80">
        <v>440647.61</v>
      </c>
    </row>
    <row r="176" spans="1:24" x14ac:dyDescent="0.25">
      <c r="A176" s="76">
        <v>70558</v>
      </c>
      <c r="B176" s="76" t="s">
        <v>138</v>
      </c>
      <c r="C176" s="77">
        <v>57</v>
      </c>
      <c r="D176" s="78" t="s">
        <v>53</v>
      </c>
      <c r="E176" s="79">
        <v>182</v>
      </c>
      <c r="F176" s="79">
        <v>1862</v>
      </c>
      <c r="G176" s="79">
        <v>123.2</v>
      </c>
      <c r="H176" s="80">
        <v>1282646.43</v>
      </c>
      <c r="I176" s="80">
        <v>1466603.49</v>
      </c>
      <c r="J176" s="79">
        <v>186</v>
      </c>
      <c r="K176" s="79">
        <v>2099</v>
      </c>
      <c r="L176" s="79">
        <v>135.76</v>
      </c>
      <c r="M176" s="80">
        <v>1259436.93</v>
      </c>
      <c r="N176" s="80">
        <v>1554644.01</v>
      </c>
      <c r="O176" s="79">
        <v>170</v>
      </c>
      <c r="P176" s="79">
        <v>1371</v>
      </c>
      <c r="Q176" s="79">
        <v>114.11</v>
      </c>
      <c r="R176" s="80">
        <v>868705.47</v>
      </c>
      <c r="S176" s="80">
        <v>936661.97</v>
      </c>
      <c r="T176" s="79">
        <v>123</v>
      </c>
      <c r="U176" s="79">
        <v>829</v>
      </c>
      <c r="V176" s="79">
        <v>79.23</v>
      </c>
      <c r="W176" s="80">
        <v>0</v>
      </c>
      <c r="X176" s="80">
        <v>651439.14</v>
      </c>
    </row>
    <row r="177" spans="1:24" x14ac:dyDescent="0.25">
      <c r="A177" s="76">
        <v>70561</v>
      </c>
      <c r="B177" s="76" t="s">
        <v>204</v>
      </c>
      <c r="C177" s="77">
        <v>57</v>
      </c>
      <c r="D177" s="78" t="s">
        <v>53</v>
      </c>
      <c r="E177" s="79">
        <v>17</v>
      </c>
      <c r="F177" s="79">
        <v>108</v>
      </c>
      <c r="G177" s="79">
        <v>11.27</v>
      </c>
      <c r="H177" s="80">
        <v>76427.31</v>
      </c>
      <c r="I177" s="80">
        <v>92074.59</v>
      </c>
      <c r="J177" s="79">
        <v>0</v>
      </c>
      <c r="K177" s="79">
        <v>0</v>
      </c>
      <c r="L177" s="79">
        <v>0</v>
      </c>
      <c r="M177" s="80">
        <v>0</v>
      </c>
      <c r="N177" s="80">
        <v>0</v>
      </c>
      <c r="O177" s="79">
        <v>2</v>
      </c>
      <c r="P177" s="79">
        <v>16</v>
      </c>
      <c r="Q177" s="79">
        <v>1.85</v>
      </c>
      <c r="R177" s="80">
        <v>13637.51</v>
      </c>
      <c r="S177" s="80">
        <v>5952.76</v>
      </c>
      <c r="T177" s="79">
        <v>66</v>
      </c>
      <c r="U177" s="79">
        <v>394</v>
      </c>
      <c r="V177" s="79">
        <v>45.09</v>
      </c>
      <c r="W177" s="80">
        <v>367004.29</v>
      </c>
      <c r="X177" s="80">
        <v>327766.78999999998</v>
      </c>
    </row>
    <row r="178" spans="1:24" x14ac:dyDescent="0.25">
      <c r="A178" s="76">
        <v>70528</v>
      </c>
      <c r="B178" s="76" t="s">
        <v>205</v>
      </c>
      <c r="C178" s="77">
        <v>1</v>
      </c>
      <c r="D178" s="78" t="s">
        <v>53</v>
      </c>
      <c r="E178" s="79">
        <v>5</v>
      </c>
      <c r="F178" s="79">
        <v>34</v>
      </c>
      <c r="G178" s="79">
        <v>3.8</v>
      </c>
      <c r="H178" s="80">
        <v>17502.080000000002</v>
      </c>
      <c r="I178" s="80">
        <v>29318.54</v>
      </c>
      <c r="J178" s="79">
        <v>0</v>
      </c>
      <c r="K178" s="79">
        <v>0</v>
      </c>
      <c r="L178" s="79">
        <v>0</v>
      </c>
      <c r="M178" s="80">
        <v>0</v>
      </c>
      <c r="N178" s="80">
        <v>0</v>
      </c>
      <c r="O178" s="79">
        <v>1</v>
      </c>
      <c r="P178" s="79">
        <v>7</v>
      </c>
      <c r="Q178" s="79">
        <v>0.57999999999999996</v>
      </c>
      <c r="R178" s="80">
        <v>5449.78</v>
      </c>
      <c r="S178" s="80">
        <v>1216</v>
      </c>
      <c r="T178" s="79">
        <v>8</v>
      </c>
      <c r="U178" s="79">
        <v>40</v>
      </c>
      <c r="V178" s="79">
        <v>5.25</v>
      </c>
      <c r="W178" s="80">
        <v>17246.560000000001</v>
      </c>
      <c r="X178" s="80">
        <v>22459.06</v>
      </c>
    </row>
    <row r="179" spans="1:24" x14ac:dyDescent="0.25">
      <c r="A179" s="76">
        <v>70526</v>
      </c>
      <c r="B179" s="76" t="s">
        <v>206</v>
      </c>
      <c r="C179" s="77">
        <v>2</v>
      </c>
      <c r="D179" s="78" t="s">
        <v>53</v>
      </c>
      <c r="E179" s="79">
        <v>48</v>
      </c>
      <c r="F179" s="79">
        <v>1563</v>
      </c>
      <c r="G179" s="79">
        <v>33.909999999999997</v>
      </c>
      <c r="H179" s="80">
        <v>643604.71</v>
      </c>
      <c r="I179" s="80">
        <v>307487.49</v>
      </c>
      <c r="J179" s="79">
        <v>1</v>
      </c>
      <c r="K179" s="79">
        <v>5</v>
      </c>
      <c r="L179" s="79">
        <v>0.6</v>
      </c>
      <c r="M179" s="80">
        <v>6822.23</v>
      </c>
      <c r="N179" s="80">
        <v>7851.88</v>
      </c>
      <c r="O179" s="79">
        <v>7</v>
      </c>
      <c r="P179" s="79">
        <v>156</v>
      </c>
      <c r="Q179" s="79">
        <v>6.02</v>
      </c>
      <c r="R179" s="80">
        <v>78188.320000000007</v>
      </c>
      <c r="S179" s="80">
        <v>31202.34</v>
      </c>
      <c r="T179" s="79">
        <v>85</v>
      </c>
      <c r="U179" s="79">
        <v>2337</v>
      </c>
      <c r="V179" s="79">
        <v>57.92</v>
      </c>
      <c r="W179" s="80">
        <v>1135320.29</v>
      </c>
      <c r="X179" s="80">
        <v>468057.06</v>
      </c>
    </row>
    <row r="180" spans="1:24" x14ac:dyDescent="0.25">
      <c r="A180" s="76">
        <v>170006</v>
      </c>
      <c r="B180" s="76" t="s">
        <v>207</v>
      </c>
      <c r="C180" s="77">
        <v>10</v>
      </c>
      <c r="D180" s="78" t="s">
        <v>53</v>
      </c>
      <c r="E180" s="79">
        <v>97</v>
      </c>
      <c r="F180" s="79">
        <v>854</v>
      </c>
      <c r="G180" s="79">
        <v>67.87</v>
      </c>
      <c r="H180" s="80">
        <v>0</v>
      </c>
      <c r="I180" s="80">
        <v>600988.85</v>
      </c>
      <c r="J180" s="79">
        <v>397</v>
      </c>
      <c r="K180" s="79">
        <v>3043</v>
      </c>
      <c r="L180" s="79">
        <v>269.13</v>
      </c>
      <c r="M180" s="80">
        <v>0</v>
      </c>
      <c r="N180" s="80">
        <v>2543649.77</v>
      </c>
      <c r="O180" s="79">
        <v>5</v>
      </c>
      <c r="P180" s="79">
        <v>35</v>
      </c>
      <c r="Q180" s="79">
        <v>3.69</v>
      </c>
      <c r="R180" s="80">
        <v>0</v>
      </c>
      <c r="S180" s="80">
        <v>26599.09</v>
      </c>
      <c r="T180" s="79">
        <v>3</v>
      </c>
      <c r="U180" s="79">
        <v>29</v>
      </c>
      <c r="V180" s="79">
        <v>2.0299999999999998</v>
      </c>
      <c r="W180" s="80">
        <v>0</v>
      </c>
      <c r="X180" s="80">
        <v>14666.7</v>
      </c>
    </row>
    <row r="181" spans="1:24" x14ac:dyDescent="0.25">
      <c r="A181" s="76">
        <v>70516</v>
      </c>
      <c r="B181" s="76" t="s">
        <v>208</v>
      </c>
      <c r="C181" s="77">
        <v>10</v>
      </c>
      <c r="D181" s="78" t="s">
        <v>53</v>
      </c>
      <c r="E181" s="79">
        <v>68</v>
      </c>
      <c r="F181" s="79">
        <v>786</v>
      </c>
      <c r="G181" s="79">
        <v>49.69</v>
      </c>
      <c r="H181" s="80">
        <v>688802.97</v>
      </c>
      <c r="I181" s="80">
        <v>601254.31999999995</v>
      </c>
      <c r="J181" s="79">
        <v>118</v>
      </c>
      <c r="K181" s="79">
        <v>1209</v>
      </c>
      <c r="L181" s="79">
        <v>88.14</v>
      </c>
      <c r="M181" s="80">
        <v>877966.87</v>
      </c>
      <c r="N181" s="80">
        <v>940496.46</v>
      </c>
      <c r="O181" s="79">
        <v>82</v>
      </c>
      <c r="P181" s="79">
        <v>911</v>
      </c>
      <c r="Q181" s="79">
        <v>66.8</v>
      </c>
      <c r="R181" s="80">
        <v>733192.75</v>
      </c>
      <c r="S181" s="80">
        <v>460441.71</v>
      </c>
      <c r="T181" s="79">
        <v>12</v>
      </c>
      <c r="U181" s="79">
        <v>127</v>
      </c>
      <c r="V181" s="79">
        <v>10.89</v>
      </c>
      <c r="W181" s="80">
        <v>94654.720000000001</v>
      </c>
      <c r="X181" s="80">
        <v>100558.99</v>
      </c>
    </row>
    <row r="182" spans="1:24" x14ac:dyDescent="0.25">
      <c r="A182" s="76">
        <v>70592</v>
      </c>
      <c r="B182" s="76" t="s">
        <v>156</v>
      </c>
      <c r="C182" s="77">
        <v>30</v>
      </c>
      <c r="D182" s="78" t="s">
        <v>53</v>
      </c>
      <c r="E182" s="79">
        <v>36</v>
      </c>
      <c r="F182" s="79">
        <v>374</v>
      </c>
      <c r="G182" s="79">
        <v>25.66</v>
      </c>
      <c r="H182" s="80">
        <v>323361.45</v>
      </c>
      <c r="I182" s="80">
        <v>183149.5</v>
      </c>
      <c r="J182" s="79">
        <v>52</v>
      </c>
      <c r="K182" s="79">
        <v>446</v>
      </c>
      <c r="L182" s="79">
        <v>40.229999999999997</v>
      </c>
      <c r="M182" s="80">
        <v>379313.6</v>
      </c>
      <c r="N182" s="80">
        <v>253107.94</v>
      </c>
      <c r="O182" s="79">
        <v>76</v>
      </c>
      <c r="P182" s="79">
        <v>841</v>
      </c>
      <c r="Q182" s="79">
        <v>60.24</v>
      </c>
      <c r="R182" s="80">
        <v>689197.58</v>
      </c>
      <c r="S182" s="80">
        <v>218500.62</v>
      </c>
      <c r="T182" s="79">
        <v>27</v>
      </c>
      <c r="U182" s="79">
        <v>288</v>
      </c>
      <c r="V182" s="79">
        <v>23.71</v>
      </c>
      <c r="W182" s="80">
        <v>217102.16</v>
      </c>
      <c r="X182" s="80">
        <v>130564.15</v>
      </c>
    </row>
    <row r="183" spans="1:24" x14ac:dyDescent="0.25">
      <c r="A183" s="76">
        <v>70580</v>
      </c>
      <c r="B183" s="76" t="s">
        <v>209</v>
      </c>
      <c r="C183" s="77">
        <v>14</v>
      </c>
      <c r="D183" s="78" t="s">
        <v>53</v>
      </c>
      <c r="E183" s="79">
        <v>3</v>
      </c>
      <c r="F183" s="79">
        <v>52</v>
      </c>
      <c r="G183" s="79">
        <v>2.36</v>
      </c>
      <c r="H183" s="80">
        <v>50947.15</v>
      </c>
      <c r="I183" s="80">
        <v>72181.009999999995</v>
      </c>
      <c r="J183" s="79">
        <v>2</v>
      </c>
      <c r="K183" s="79">
        <v>34</v>
      </c>
      <c r="L183" s="79">
        <v>1.77</v>
      </c>
      <c r="M183" s="80">
        <v>35829.599999999999</v>
      </c>
      <c r="N183" s="80">
        <v>48817.26</v>
      </c>
      <c r="O183" s="79">
        <v>17</v>
      </c>
      <c r="P183" s="79">
        <v>221</v>
      </c>
      <c r="Q183" s="79">
        <v>13.85</v>
      </c>
      <c r="R183" s="80">
        <v>290760.03000000003</v>
      </c>
      <c r="S183" s="80">
        <v>36781.129999999997</v>
      </c>
      <c r="T183" s="79">
        <v>14</v>
      </c>
      <c r="U183" s="79">
        <v>68</v>
      </c>
      <c r="V183" s="79">
        <v>10.44</v>
      </c>
      <c r="W183" s="80">
        <v>118751.16</v>
      </c>
      <c r="X183" s="80">
        <v>81092.83</v>
      </c>
    </row>
    <row r="184" spans="1:24" x14ac:dyDescent="0.25">
      <c r="A184" s="78">
        <v>70570</v>
      </c>
      <c r="B184" s="76" t="s">
        <v>164</v>
      </c>
      <c r="C184" s="77">
        <v>35</v>
      </c>
      <c r="D184" s="78" t="s">
        <v>53</v>
      </c>
      <c r="E184" s="79">
        <v>48</v>
      </c>
      <c r="F184" s="79">
        <v>541</v>
      </c>
      <c r="G184" s="79">
        <v>40.56</v>
      </c>
      <c r="H184" s="80">
        <v>335344.28000000003</v>
      </c>
      <c r="I184" s="80">
        <v>422274.01</v>
      </c>
      <c r="J184" s="79">
        <v>61</v>
      </c>
      <c r="K184" s="79">
        <v>783</v>
      </c>
      <c r="L184" s="79">
        <v>47.86</v>
      </c>
      <c r="M184" s="80">
        <v>500466.82</v>
      </c>
      <c r="N184" s="80">
        <v>308961.32</v>
      </c>
      <c r="O184" s="79">
        <v>76</v>
      </c>
      <c r="P184" s="79">
        <v>1021</v>
      </c>
      <c r="Q184" s="79">
        <v>62.02</v>
      </c>
      <c r="R184" s="80">
        <v>689759.98</v>
      </c>
      <c r="S184" s="80">
        <v>310884.23</v>
      </c>
      <c r="T184" s="79">
        <v>37</v>
      </c>
      <c r="U184" s="79">
        <v>399</v>
      </c>
      <c r="V184" s="79">
        <v>26.74</v>
      </c>
      <c r="W184" s="80">
        <v>320880.08</v>
      </c>
      <c r="X184" s="80">
        <v>209060.03</v>
      </c>
    </row>
    <row r="185" spans="1:24" x14ac:dyDescent="0.25">
      <c r="A185" s="78">
        <v>70654</v>
      </c>
      <c r="B185" s="76" t="s">
        <v>167</v>
      </c>
      <c r="C185" s="77">
        <v>29</v>
      </c>
      <c r="D185" s="78" t="s">
        <v>53</v>
      </c>
      <c r="E185" s="79">
        <v>18</v>
      </c>
      <c r="F185" s="79">
        <v>76</v>
      </c>
      <c r="G185" s="79">
        <v>11.54</v>
      </c>
      <c r="H185" s="80">
        <v>82255.839999999997</v>
      </c>
      <c r="I185" s="80">
        <v>65535.56</v>
      </c>
      <c r="J185" s="79">
        <v>19</v>
      </c>
      <c r="K185" s="79">
        <v>112</v>
      </c>
      <c r="L185" s="79">
        <v>12.44</v>
      </c>
      <c r="M185" s="80">
        <v>120132.49</v>
      </c>
      <c r="N185" s="80">
        <v>79624.53</v>
      </c>
      <c r="O185" s="79">
        <v>92</v>
      </c>
      <c r="P185" s="79">
        <v>444</v>
      </c>
      <c r="Q185" s="79">
        <v>58.61</v>
      </c>
      <c r="R185" s="80">
        <v>472784.58</v>
      </c>
      <c r="S185" s="80">
        <v>286403.78000000003</v>
      </c>
      <c r="T185" s="79">
        <v>70</v>
      </c>
      <c r="U185" s="79">
        <v>289</v>
      </c>
      <c r="V185" s="79">
        <v>46.89</v>
      </c>
      <c r="W185" s="80">
        <v>302805.01</v>
      </c>
      <c r="X185" s="80">
        <v>221435.75</v>
      </c>
    </row>
    <row r="186" spans="1:24" x14ac:dyDescent="0.25">
      <c r="A186" s="76">
        <v>70445</v>
      </c>
      <c r="B186" s="76" t="s">
        <v>210</v>
      </c>
      <c r="C186" s="77">
        <v>60</v>
      </c>
      <c r="D186" s="78" t="s">
        <v>53</v>
      </c>
      <c r="E186" s="79">
        <v>0</v>
      </c>
      <c r="F186" s="79">
        <v>0</v>
      </c>
      <c r="G186" s="79">
        <v>0</v>
      </c>
      <c r="H186" s="80">
        <v>0</v>
      </c>
      <c r="I186" s="80">
        <v>0</v>
      </c>
      <c r="J186" s="79">
        <v>0</v>
      </c>
      <c r="K186" s="79">
        <v>0</v>
      </c>
      <c r="L186" s="79">
        <v>0</v>
      </c>
      <c r="M186" s="80">
        <v>0</v>
      </c>
      <c r="N186" s="80">
        <v>0</v>
      </c>
      <c r="O186" s="79">
        <v>6</v>
      </c>
      <c r="P186" s="79">
        <v>49</v>
      </c>
      <c r="Q186" s="79">
        <v>4.47</v>
      </c>
      <c r="R186" s="80">
        <v>39775.74</v>
      </c>
      <c r="S186" s="80">
        <v>39934.769999999997</v>
      </c>
      <c r="T186" s="79">
        <v>7</v>
      </c>
      <c r="U186" s="79">
        <v>44</v>
      </c>
      <c r="V186" s="79">
        <v>5.01</v>
      </c>
      <c r="W186" s="80">
        <v>43972.72</v>
      </c>
      <c r="X186" s="80">
        <v>42705.52</v>
      </c>
    </row>
    <row r="187" spans="1:24" x14ac:dyDescent="0.25">
      <c r="A187" s="76">
        <v>70532</v>
      </c>
      <c r="B187" s="76" t="s">
        <v>211</v>
      </c>
      <c r="C187" s="77">
        <v>45</v>
      </c>
      <c r="D187" s="78" t="s">
        <v>53</v>
      </c>
      <c r="E187" s="79">
        <v>36</v>
      </c>
      <c r="F187" s="79">
        <v>450</v>
      </c>
      <c r="G187" s="79">
        <v>26.45</v>
      </c>
      <c r="H187" s="80">
        <v>361248.29</v>
      </c>
      <c r="I187" s="80">
        <v>387327.19</v>
      </c>
      <c r="J187" s="79">
        <v>5</v>
      </c>
      <c r="K187" s="79">
        <v>38</v>
      </c>
      <c r="L187" s="79">
        <v>3.74</v>
      </c>
      <c r="M187" s="80">
        <v>27251.59</v>
      </c>
      <c r="N187" s="80">
        <v>33235.120000000003</v>
      </c>
      <c r="O187" s="79">
        <v>18</v>
      </c>
      <c r="P187" s="79">
        <v>134</v>
      </c>
      <c r="Q187" s="79">
        <v>12</v>
      </c>
      <c r="R187" s="80">
        <v>118260.13</v>
      </c>
      <c r="S187" s="80">
        <v>108625.04</v>
      </c>
      <c r="T187" s="79">
        <v>75</v>
      </c>
      <c r="U187" s="79">
        <v>597</v>
      </c>
      <c r="V187" s="79">
        <v>47.8</v>
      </c>
      <c r="W187" s="80">
        <v>577267.57999999996</v>
      </c>
      <c r="X187" s="80">
        <v>470601.04</v>
      </c>
    </row>
    <row r="188" spans="1:24" x14ac:dyDescent="0.25">
      <c r="A188" s="76">
        <v>71083</v>
      </c>
      <c r="B188" s="76" t="s">
        <v>212</v>
      </c>
      <c r="C188" s="77">
        <v>31</v>
      </c>
      <c r="D188" s="84" t="s">
        <v>55</v>
      </c>
      <c r="E188" s="79">
        <v>64</v>
      </c>
      <c r="F188" s="79">
        <v>769</v>
      </c>
      <c r="G188" s="79">
        <v>50.88</v>
      </c>
      <c r="H188" s="80">
        <v>305277.62</v>
      </c>
      <c r="I188" s="80">
        <v>471329.54</v>
      </c>
      <c r="J188" s="79">
        <v>78</v>
      </c>
      <c r="K188" s="79">
        <v>1131</v>
      </c>
      <c r="L188" s="79">
        <v>65.069999999999993</v>
      </c>
      <c r="M188" s="80">
        <v>454042.78</v>
      </c>
      <c r="N188" s="80">
        <v>638741.57999999996</v>
      </c>
      <c r="O188" s="79">
        <v>86</v>
      </c>
      <c r="P188" s="79">
        <v>980</v>
      </c>
      <c r="Q188" s="79">
        <v>69.14</v>
      </c>
      <c r="R188" s="80">
        <v>481716.81</v>
      </c>
      <c r="S188" s="80">
        <v>133882.81</v>
      </c>
      <c r="T188" s="79">
        <v>20</v>
      </c>
      <c r="U188" s="79">
        <v>183</v>
      </c>
      <c r="V188" s="79">
        <v>14.13</v>
      </c>
      <c r="W188" s="80">
        <v>116158.18</v>
      </c>
      <c r="X188" s="80">
        <v>39429.279999999999</v>
      </c>
    </row>
    <row r="189" spans="1:24" x14ac:dyDescent="0.25">
      <c r="A189" s="78">
        <v>170020</v>
      </c>
      <c r="B189" s="76" t="s">
        <v>213</v>
      </c>
      <c r="C189" s="77">
        <v>17</v>
      </c>
      <c r="D189" s="84" t="s">
        <v>55</v>
      </c>
      <c r="E189" s="79">
        <v>0</v>
      </c>
      <c r="F189" s="79">
        <v>0</v>
      </c>
      <c r="G189" s="79">
        <v>0</v>
      </c>
      <c r="H189" s="80">
        <v>0</v>
      </c>
      <c r="I189" s="80">
        <v>0</v>
      </c>
      <c r="J189" s="79">
        <v>2</v>
      </c>
      <c r="K189" s="79">
        <v>12</v>
      </c>
      <c r="L189" s="79">
        <v>1.62</v>
      </c>
      <c r="M189" s="80">
        <v>0</v>
      </c>
      <c r="N189" s="80">
        <v>3872.36</v>
      </c>
      <c r="O189" s="79">
        <v>58</v>
      </c>
      <c r="P189" s="79">
        <v>402</v>
      </c>
      <c r="Q189" s="79">
        <v>40.24</v>
      </c>
      <c r="R189" s="80">
        <v>0</v>
      </c>
      <c r="S189" s="80">
        <v>110235.99</v>
      </c>
      <c r="T189" s="79">
        <v>207</v>
      </c>
      <c r="U189" s="79">
        <v>1162</v>
      </c>
      <c r="V189" s="79">
        <v>136.75</v>
      </c>
      <c r="W189" s="80">
        <v>0</v>
      </c>
      <c r="X189" s="80">
        <v>480591.49</v>
      </c>
    </row>
    <row r="190" spans="1:24" x14ac:dyDescent="0.25">
      <c r="A190" s="76">
        <v>170021</v>
      </c>
      <c r="B190" s="76" t="s">
        <v>214</v>
      </c>
      <c r="C190" s="77">
        <v>17</v>
      </c>
      <c r="D190" s="84" t="s">
        <v>55</v>
      </c>
      <c r="E190" s="79">
        <v>0</v>
      </c>
      <c r="F190" s="79">
        <v>0</v>
      </c>
      <c r="G190" s="79">
        <v>0</v>
      </c>
      <c r="H190" s="80">
        <v>0</v>
      </c>
      <c r="I190" s="80">
        <v>0</v>
      </c>
      <c r="J190" s="79">
        <v>0</v>
      </c>
      <c r="K190" s="79">
        <v>0</v>
      </c>
      <c r="L190" s="79">
        <v>0</v>
      </c>
      <c r="M190" s="80">
        <v>0</v>
      </c>
      <c r="N190" s="80">
        <v>0</v>
      </c>
      <c r="O190" s="79">
        <v>0</v>
      </c>
      <c r="P190" s="79">
        <v>0</v>
      </c>
      <c r="Q190" s="79">
        <v>0</v>
      </c>
      <c r="R190" s="80">
        <v>0</v>
      </c>
      <c r="S190" s="80">
        <v>0</v>
      </c>
      <c r="T190" s="79">
        <v>106</v>
      </c>
      <c r="U190" s="79">
        <v>671</v>
      </c>
      <c r="V190" s="79">
        <v>57.09</v>
      </c>
      <c r="W190" s="80">
        <v>0</v>
      </c>
      <c r="X190" s="80">
        <v>379145.73</v>
      </c>
    </row>
    <row r="191" spans="1:24" x14ac:dyDescent="0.25">
      <c r="A191" s="76">
        <v>118416</v>
      </c>
      <c r="B191" s="76" t="s">
        <v>215</v>
      </c>
      <c r="C191" s="77">
        <v>47</v>
      </c>
      <c r="D191" s="84" t="s">
        <v>55</v>
      </c>
      <c r="E191" s="79">
        <v>106</v>
      </c>
      <c r="F191" s="79">
        <v>926</v>
      </c>
      <c r="G191" s="79">
        <v>79.23</v>
      </c>
      <c r="H191" s="80">
        <v>613363.88</v>
      </c>
      <c r="I191" s="80">
        <v>633549.19999999995</v>
      </c>
      <c r="J191" s="79">
        <v>183</v>
      </c>
      <c r="K191" s="79">
        <v>2049</v>
      </c>
      <c r="L191" s="79">
        <v>133.05000000000001</v>
      </c>
      <c r="M191" s="80">
        <v>1107443.52</v>
      </c>
      <c r="N191" s="80">
        <v>1232254.56</v>
      </c>
      <c r="O191" s="79">
        <v>174</v>
      </c>
      <c r="P191" s="79">
        <v>1497</v>
      </c>
      <c r="Q191" s="79">
        <v>130.86000000000001</v>
      </c>
      <c r="R191" s="80">
        <v>809098.56</v>
      </c>
      <c r="S191" s="80">
        <v>276731.17</v>
      </c>
      <c r="T191" s="79">
        <v>111</v>
      </c>
      <c r="U191" s="79">
        <v>751</v>
      </c>
      <c r="V191" s="79">
        <v>77.61</v>
      </c>
      <c r="W191" s="80">
        <v>405900.48</v>
      </c>
      <c r="X191" s="80">
        <v>204311.93</v>
      </c>
    </row>
    <row r="192" spans="1:24" x14ac:dyDescent="0.25">
      <c r="A192" s="76">
        <v>170022</v>
      </c>
      <c r="B192" s="76" t="s">
        <v>216</v>
      </c>
      <c r="C192" s="77">
        <v>5</v>
      </c>
      <c r="D192" s="84" t="s">
        <v>55</v>
      </c>
      <c r="E192" s="79">
        <v>0</v>
      </c>
      <c r="F192" s="79">
        <v>0</v>
      </c>
      <c r="G192" s="79">
        <v>0</v>
      </c>
      <c r="H192" s="80">
        <v>0</v>
      </c>
      <c r="I192" s="80">
        <v>0</v>
      </c>
      <c r="J192" s="79">
        <v>0</v>
      </c>
      <c r="K192" s="79">
        <v>0</v>
      </c>
      <c r="L192" s="79">
        <v>0</v>
      </c>
      <c r="M192" s="80">
        <v>0</v>
      </c>
      <c r="N192" s="80">
        <v>0</v>
      </c>
      <c r="O192" s="79">
        <v>0</v>
      </c>
      <c r="P192" s="79">
        <v>0</v>
      </c>
      <c r="Q192" s="79">
        <v>0</v>
      </c>
      <c r="R192" s="80">
        <v>0</v>
      </c>
      <c r="S192" s="80">
        <v>0</v>
      </c>
      <c r="T192" s="79">
        <v>4</v>
      </c>
      <c r="U192" s="79">
        <v>34</v>
      </c>
      <c r="V192" s="79">
        <v>1.96</v>
      </c>
      <c r="W192" s="80">
        <v>0</v>
      </c>
      <c r="X192" s="80">
        <v>14531.01</v>
      </c>
    </row>
    <row r="193" spans="1:85" x14ac:dyDescent="0.25">
      <c r="A193" s="76">
        <v>70954</v>
      </c>
      <c r="B193" s="76" t="s">
        <v>217</v>
      </c>
      <c r="C193" s="77">
        <v>52</v>
      </c>
      <c r="D193" s="84" t="s">
        <v>55</v>
      </c>
      <c r="E193" s="79">
        <v>38</v>
      </c>
      <c r="F193" s="79">
        <v>464</v>
      </c>
      <c r="G193" s="79">
        <v>30.15</v>
      </c>
      <c r="H193" s="80">
        <v>306491.99</v>
      </c>
      <c r="I193" s="80">
        <v>131405.72</v>
      </c>
      <c r="J193" s="79">
        <v>58</v>
      </c>
      <c r="K193" s="79">
        <v>670</v>
      </c>
      <c r="L193" s="79">
        <v>44.99</v>
      </c>
      <c r="M193" s="80">
        <v>460638.88</v>
      </c>
      <c r="N193" s="80">
        <v>213832.86</v>
      </c>
      <c r="O193" s="79">
        <v>46</v>
      </c>
      <c r="P193" s="79">
        <v>675</v>
      </c>
      <c r="Q193" s="79">
        <v>36.53</v>
      </c>
      <c r="R193" s="80">
        <v>498573.78</v>
      </c>
      <c r="S193" s="80">
        <v>48979.19</v>
      </c>
      <c r="T193" s="79">
        <v>21</v>
      </c>
      <c r="U193" s="79">
        <v>195</v>
      </c>
      <c r="V193" s="79">
        <v>14.79</v>
      </c>
      <c r="W193" s="80">
        <v>149426.04</v>
      </c>
      <c r="X193" s="80">
        <v>50761.3</v>
      </c>
    </row>
    <row r="194" spans="1:85" x14ac:dyDescent="0.25">
      <c r="A194" s="76">
        <v>45518</v>
      </c>
      <c r="B194" s="76" t="s">
        <v>218</v>
      </c>
      <c r="C194" s="77">
        <v>36</v>
      </c>
      <c r="D194" s="84" t="s">
        <v>55</v>
      </c>
      <c r="E194" s="79">
        <v>98</v>
      </c>
      <c r="F194" s="79">
        <v>1080</v>
      </c>
      <c r="G194" s="79">
        <v>76.67</v>
      </c>
      <c r="H194" s="80">
        <v>420935.3</v>
      </c>
      <c r="I194" s="80">
        <v>823614.6</v>
      </c>
      <c r="J194" s="79">
        <v>173</v>
      </c>
      <c r="K194" s="79">
        <v>1771</v>
      </c>
      <c r="L194" s="79">
        <v>129.06</v>
      </c>
      <c r="M194" s="80">
        <v>697437.51</v>
      </c>
      <c r="N194" s="80">
        <v>1000852.45</v>
      </c>
      <c r="O194" s="79">
        <v>229</v>
      </c>
      <c r="P194" s="79">
        <v>2164</v>
      </c>
      <c r="Q194" s="79">
        <v>168.89</v>
      </c>
      <c r="R194" s="80">
        <v>852204.84</v>
      </c>
      <c r="S194" s="80">
        <v>494635.35</v>
      </c>
      <c r="T194" s="79">
        <v>181</v>
      </c>
      <c r="U194" s="79">
        <v>1519</v>
      </c>
      <c r="V194" s="79">
        <v>130.94</v>
      </c>
      <c r="W194" s="80">
        <v>598197.39</v>
      </c>
      <c r="X194" s="80">
        <v>541151.74</v>
      </c>
      <c r="Y194" s="73"/>
      <c r="Z194" s="73"/>
      <c r="AA194" s="74"/>
      <c r="AB194" s="74"/>
      <c r="AC194" s="73"/>
      <c r="AD194" s="73"/>
      <c r="AE194" s="74"/>
      <c r="AF194" s="74"/>
      <c r="AG194" s="73"/>
      <c r="AH194" s="73"/>
      <c r="AI194" s="74"/>
      <c r="AJ194" s="74"/>
      <c r="AK194" s="73"/>
      <c r="AL194" s="73"/>
      <c r="AM194" s="74"/>
      <c r="AN194" s="74"/>
      <c r="AO194" s="75"/>
      <c r="AP194" s="75"/>
      <c r="AQ194" s="75"/>
      <c r="AR194" s="75"/>
      <c r="AS194" s="73"/>
      <c r="AT194" s="73"/>
      <c r="AU194" s="73"/>
      <c r="AV194" s="74"/>
      <c r="AW194" s="74"/>
      <c r="AX194" s="74"/>
      <c r="AY194" s="73"/>
      <c r="AZ194" s="73"/>
      <c r="BA194" s="74"/>
      <c r="BB194" s="74"/>
      <c r="BC194" s="74"/>
      <c r="BD194" s="73"/>
      <c r="BE194" s="73"/>
      <c r="BF194" s="74"/>
      <c r="BG194" s="74"/>
      <c r="BH194" s="74"/>
      <c r="BI194" s="73"/>
      <c r="BJ194" s="73"/>
      <c r="BK194" s="74"/>
      <c r="BL194" s="74"/>
      <c r="BM194" s="74"/>
      <c r="BN194" s="73"/>
      <c r="BO194" s="73"/>
      <c r="BP194" s="74"/>
      <c r="BQ194" s="74"/>
      <c r="BR194" s="74"/>
      <c r="BS194" s="73"/>
      <c r="BT194" s="73"/>
      <c r="BU194" s="74"/>
      <c r="BV194" s="74"/>
      <c r="BW194" s="74"/>
      <c r="BX194" s="73"/>
      <c r="BY194" s="73"/>
      <c r="BZ194" s="74"/>
      <c r="CA194" s="74"/>
      <c r="CB194" s="74"/>
      <c r="CC194" s="73"/>
      <c r="CD194" s="73"/>
      <c r="CE194" s="74"/>
      <c r="CF194" s="74"/>
      <c r="CG194" s="74"/>
    </row>
    <row r="195" spans="1:85" x14ac:dyDescent="0.25">
      <c r="A195" s="76">
        <v>74982</v>
      </c>
      <c r="B195" s="76" t="s">
        <v>219</v>
      </c>
      <c r="C195" s="77">
        <v>9</v>
      </c>
      <c r="D195" s="84" t="s">
        <v>55</v>
      </c>
      <c r="E195" s="79">
        <v>2177</v>
      </c>
      <c r="F195" s="79">
        <v>19820</v>
      </c>
      <c r="G195" s="79">
        <v>1552.21</v>
      </c>
      <c r="H195" s="80">
        <v>6496472.0800000001</v>
      </c>
      <c r="I195" s="80">
        <v>8989735.75</v>
      </c>
      <c r="J195" s="79">
        <v>2853</v>
      </c>
      <c r="K195" s="79">
        <v>24370</v>
      </c>
      <c r="L195" s="79">
        <v>1992.89</v>
      </c>
      <c r="M195" s="80">
        <v>7910917.6600000001</v>
      </c>
      <c r="N195" s="80">
        <v>10879283.970000001</v>
      </c>
      <c r="O195" s="79">
        <v>3071</v>
      </c>
      <c r="P195" s="79">
        <v>26102</v>
      </c>
      <c r="Q195" s="79">
        <v>2115.14</v>
      </c>
      <c r="R195" s="80">
        <v>8669056.0299999993</v>
      </c>
      <c r="S195" s="80">
        <v>10932406.800000001</v>
      </c>
      <c r="T195" s="79">
        <v>3074</v>
      </c>
      <c r="U195" s="79">
        <v>28049</v>
      </c>
      <c r="V195" s="79">
        <v>2030.61</v>
      </c>
      <c r="W195" s="80">
        <v>10107661.91</v>
      </c>
      <c r="X195" s="80">
        <v>12519057.08</v>
      </c>
    </row>
    <row r="196" spans="1:85" x14ac:dyDescent="0.25">
      <c r="A196" s="78">
        <v>70920</v>
      </c>
      <c r="B196" s="76" t="s">
        <v>220</v>
      </c>
      <c r="C196" s="77">
        <v>36</v>
      </c>
      <c r="D196" s="84" t="s">
        <v>55</v>
      </c>
      <c r="E196" s="79">
        <v>278</v>
      </c>
      <c r="F196" s="79">
        <v>2005</v>
      </c>
      <c r="G196" s="79">
        <v>191.31</v>
      </c>
      <c r="H196" s="80">
        <v>1073284.52</v>
      </c>
      <c r="I196" s="80">
        <v>799345.74</v>
      </c>
      <c r="J196" s="79">
        <v>413</v>
      </c>
      <c r="K196" s="79">
        <v>2582</v>
      </c>
      <c r="L196" s="79">
        <v>283.22000000000003</v>
      </c>
      <c r="M196" s="80">
        <v>1261328.99</v>
      </c>
      <c r="N196" s="80">
        <v>1069387.08</v>
      </c>
      <c r="O196" s="79">
        <v>404</v>
      </c>
      <c r="P196" s="79">
        <v>2589</v>
      </c>
      <c r="Q196" s="79">
        <v>278.64999999999998</v>
      </c>
      <c r="R196" s="80">
        <v>1233371.02</v>
      </c>
      <c r="S196" s="80">
        <v>1094913.98</v>
      </c>
      <c r="T196" s="79">
        <v>284</v>
      </c>
      <c r="U196" s="79">
        <v>1522</v>
      </c>
      <c r="V196" s="79">
        <v>197.92</v>
      </c>
      <c r="W196" s="80">
        <v>764687.7</v>
      </c>
      <c r="X196" s="80">
        <v>705439.56</v>
      </c>
    </row>
    <row r="197" spans="1:85" x14ac:dyDescent="0.25">
      <c r="A197" s="78">
        <v>132723</v>
      </c>
      <c r="B197" s="78" t="s">
        <v>221</v>
      </c>
      <c r="C197" s="83">
        <v>40</v>
      </c>
      <c r="D197" s="84" t="s">
        <v>55</v>
      </c>
      <c r="E197" s="85">
        <v>0</v>
      </c>
      <c r="F197" s="85">
        <v>0</v>
      </c>
      <c r="G197" s="85">
        <v>0</v>
      </c>
      <c r="H197" s="86">
        <v>0</v>
      </c>
      <c r="I197" s="86">
        <v>0</v>
      </c>
      <c r="J197" s="85">
        <v>9</v>
      </c>
      <c r="K197" s="85">
        <v>165</v>
      </c>
      <c r="L197" s="85">
        <v>7.06</v>
      </c>
      <c r="M197" s="86">
        <v>0</v>
      </c>
      <c r="N197" s="86">
        <v>5313.35</v>
      </c>
      <c r="O197" s="85">
        <v>50</v>
      </c>
      <c r="P197" s="85">
        <v>668</v>
      </c>
      <c r="Q197" s="85">
        <v>34.619999999999997</v>
      </c>
      <c r="R197" s="86">
        <v>0</v>
      </c>
      <c r="S197" s="86">
        <v>28724.2</v>
      </c>
      <c r="T197" s="85">
        <v>3</v>
      </c>
      <c r="U197" s="85">
        <v>31</v>
      </c>
      <c r="V197" s="85">
        <v>2.23</v>
      </c>
      <c r="W197" s="86">
        <v>0</v>
      </c>
      <c r="X197" s="86">
        <v>3136.42</v>
      </c>
      <c r="Y197" s="6"/>
      <c r="Z197" s="6" t="s">
        <v>31</v>
      </c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85" x14ac:dyDescent="0.25">
      <c r="A198" s="76">
        <v>170012</v>
      </c>
      <c r="B198" s="76" t="s">
        <v>221</v>
      </c>
      <c r="C198" s="77">
        <v>55</v>
      </c>
      <c r="D198" s="84" t="s">
        <v>55</v>
      </c>
      <c r="E198" s="79">
        <v>0</v>
      </c>
      <c r="F198" s="79">
        <v>0</v>
      </c>
      <c r="G198" s="79">
        <v>0</v>
      </c>
      <c r="H198" s="80">
        <v>0</v>
      </c>
      <c r="I198" s="80">
        <v>0</v>
      </c>
      <c r="J198" s="79">
        <v>9</v>
      </c>
      <c r="K198" s="79">
        <v>126</v>
      </c>
      <c r="L198" s="79">
        <v>6.52</v>
      </c>
      <c r="M198" s="80">
        <v>0</v>
      </c>
      <c r="N198" s="80">
        <v>12728</v>
      </c>
      <c r="O198" s="79">
        <v>60</v>
      </c>
      <c r="P198" s="79">
        <v>650</v>
      </c>
      <c r="Q198" s="79">
        <v>44.13</v>
      </c>
      <c r="R198" s="80">
        <v>0</v>
      </c>
      <c r="S198" s="80">
        <v>92269.98</v>
      </c>
      <c r="T198" s="79">
        <v>9</v>
      </c>
      <c r="U198" s="79">
        <v>92</v>
      </c>
      <c r="V198" s="79">
        <v>7.24</v>
      </c>
      <c r="W198" s="80">
        <v>0</v>
      </c>
      <c r="X198" s="80">
        <v>27779.72</v>
      </c>
    </row>
    <row r="199" spans="1:85" x14ac:dyDescent="0.25">
      <c r="A199" s="78">
        <v>70435</v>
      </c>
      <c r="B199" s="76" t="s">
        <v>222</v>
      </c>
      <c r="C199" s="77">
        <v>1</v>
      </c>
      <c r="D199" s="84" t="s">
        <v>55</v>
      </c>
      <c r="E199" s="79">
        <v>46</v>
      </c>
      <c r="F199" s="79">
        <v>493</v>
      </c>
      <c r="G199" s="79">
        <v>31.5</v>
      </c>
      <c r="H199" s="80">
        <v>279111.95</v>
      </c>
      <c r="I199" s="80">
        <v>79454.679999999993</v>
      </c>
      <c r="J199" s="79">
        <v>57</v>
      </c>
      <c r="K199" s="79">
        <v>489</v>
      </c>
      <c r="L199" s="79">
        <v>38.58</v>
      </c>
      <c r="M199" s="80">
        <v>227394.08</v>
      </c>
      <c r="N199" s="80">
        <v>118781.36</v>
      </c>
      <c r="O199" s="79">
        <v>110</v>
      </c>
      <c r="P199" s="79">
        <v>1119</v>
      </c>
      <c r="Q199" s="79">
        <v>80.17</v>
      </c>
      <c r="R199" s="80">
        <v>520422.62</v>
      </c>
      <c r="S199" s="80">
        <v>85451.28</v>
      </c>
      <c r="T199" s="79">
        <v>5</v>
      </c>
      <c r="U199" s="79">
        <v>34</v>
      </c>
      <c r="V199" s="79">
        <v>4.62</v>
      </c>
      <c r="W199" s="80">
        <v>17294.84</v>
      </c>
      <c r="X199" s="80">
        <v>7617.02</v>
      </c>
    </row>
    <row r="200" spans="1:85" x14ac:dyDescent="0.25">
      <c r="A200" s="76">
        <v>70263</v>
      </c>
      <c r="B200" s="76" t="s">
        <v>223</v>
      </c>
      <c r="C200" s="77">
        <v>50</v>
      </c>
      <c r="D200" s="84" t="s">
        <v>55</v>
      </c>
      <c r="E200" s="79">
        <v>108</v>
      </c>
      <c r="F200" s="79">
        <v>1366</v>
      </c>
      <c r="G200" s="79">
        <v>73.67</v>
      </c>
      <c r="H200" s="80">
        <v>446572.72</v>
      </c>
      <c r="I200" s="80">
        <v>552141.18000000005</v>
      </c>
      <c r="J200" s="79">
        <v>210</v>
      </c>
      <c r="K200" s="79">
        <v>2268</v>
      </c>
      <c r="L200" s="79">
        <v>158.57</v>
      </c>
      <c r="M200" s="80">
        <v>794888.64</v>
      </c>
      <c r="N200" s="80">
        <v>1387589.45</v>
      </c>
      <c r="O200" s="79">
        <v>210</v>
      </c>
      <c r="P200" s="79">
        <v>1681</v>
      </c>
      <c r="Q200" s="79">
        <v>154.69</v>
      </c>
      <c r="R200" s="80">
        <v>602029.23</v>
      </c>
      <c r="S200" s="80">
        <v>520373.21</v>
      </c>
      <c r="T200" s="79">
        <v>67</v>
      </c>
      <c r="U200" s="79">
        <v>387</v>
      </c>
      <c r="V200" s="79">
        <v>47.95</v>
      </c>
      <c r="W200" s="80">
        <v>162631.41</v>
      </c>
      <c r="X200" s="80">
        <v>168925.69</v>
      </c>
    </row>
    <row r="201" spans="1:85" x14ac:dyDescent="0.25">
      <c r="A201" s="76">
        <v>76053</v>
      </c>
      <c r="B201" s="76" t="s">
        <v>224</v>
      </c>
      <c r="C201" s="77">
        <v>52</v>
      </c>
      <c r="D201" s="84" t="s">
        <v>55</v>
      </c>
      <c r="E201" s="79">
        <v>510</v>
      </c>
      <c r="F201" s="79">
        <v>3893</v>
      </c>
      <c r="G201" s="79">
        <v>359.42</v>
      </c>
      <c r="H201" s="80">
        <v>1523656.23</v>
      </c>
      <c r="I201" s="80">
        <v>1764522.14</v>
      </c>
      <c r="J201" s="79">
        <v>741</v>
      </c>
      <c r="K201" s="79">
        <v>5589</v>
      </c>
      <c r="L201" s="79">
        <v>551.28</v>
      </c>
      <c r="M201" s="80">
        <v>2401826.5499999998</v>
      </c>
      <c r="N201" s="80">
        <v>2105683.9900000002</v>
      </c>
      <c r="O201" s="79">
        <v>644</v>
      </c>
      <c r="P201" s="79">
        <v>4891</v>
      </c>
      <c r="Q201" s="79">
        <v>462.92</v>
      </c>
      <c r="R201" s="80">
        <v>2517747.94</v>
      </c>
      <c r="S201" s="80">
        <v>1338863.3400000001</v>
      </c>
      <c r="T201" s="79">
        <v>519</v>
      </c>
      <c r="U201" s="79">
        <v>3058</v>
      </c>
      <c r="V201" s="79">
        <v>370.58</v>
      </c>
      <c r="W201" s="80">
        <v>2596390.37</v>
      </c>
      <c r="X201" s="80">
        <v>1215222.8600000001</v>
      </c>
    </row>
    <row r="202" spans="1:85" x14ac:dyDescent="0.25">
      <c r="A202" s="76">
        <v>70959</v>
      </c>
      <c r="B202" s="76" t="s">
        <v>225</v>
      </c>
      <c r="C202" s="77">
        <v>27</v>
      </c>
      <c r="D202" s="84" t="s">
        <v>55</v>
      </c>
      <c r="E202" s="79">
        <v>48</v>
      </c>
      <c r="F202" s="79">
        <v>787</v>
      </c>
      <c r="G202" s="79">
        <v>38.01</v>
      </c>
      <c r="H202" s="80">
        <v>340700.17</v>
      </c>
      <c r="I202" s="80">
        <v>81483.42</v>
      </c>
      <c r="J202" s="79">
        <v>45</v>
      </c>
      <c r="K202" s="79">
        <v>748</v>
      </c>
      <c r="L202" s="79">
        <v>37.57</v>
      </c>
      <c r="M202" s="80">
        <v>285227.36</v>
      </c>
      <c r="N202" s="80">
        <v>50884</v>
      </c>
      <c r="O202" s="79">
        <v>62</v>
      </c>
      <c r="P202" s="79">
        <v>974</v>
      </c>
      <c r="Q202" s="79">
        <v>47.77</v>
      </c>
      <c r="R202" s="80">
        <v>378322.16</v>
      </c>
      <c r="S202" s="80">
        <v>27992.12</v>
      </c>
      <c r="T202" s="79">
        <v>13</v>
      </c>
      <c r="U202" s="79">
        <v>131</v>
      </c>
      <c r="V202" s="79">
        <v>9.2200000000000006</v>
      </c>
      <c r="W202" s="80">
        <v>55191.87</v>
      </c>
      <c r="X202" s="80">
        <v>23299.119999999999</v>
      </c>
    </row>
    <row r="203" spans="1:85" x14ac:dyDescent="0.25">
      <c r="A203" s="76">
        <v>70958</v>
      </c>
      <c r="B203" s="76" t="s">
        <v>226</v>
      </c>
      <c r="C203" s="77">
        <v>34</v>
      </c>
      <c r="D203" s="78" t="s">
        <v>55</v>
      </c>
      <c r="E203" s="79">
        <v>659</v>
      </c>
      <c r="F203" s="79">
        <v>5412</v>
      </c>
      <c r="G203" s="79">
        <v>388.58</v>
      </c>
      <c r="H203" s="80">
        <v>2497096.7999999998</v>
      </c>
      <c r="I203" s="80">
        <v>2424900.7200000002</v>
      </c>
      <c r="J203" s="79">
        <v>735</v>
      </c>
      <c r="K203" s="79">
        <v>5238</v>
      </c>
      <c r="L203" s="79">
        <v>414.03</v>
      </c>
      <c r="M203" s="80">
        <v>2416813.2000000002</v>
      </c>
      <c r="N203" s="80">
        <v>2343801.86</v>
      </c>
      <c r="O203" s="79">
        <v>557</v>
      </c>
      <c r="P203" s="79">
        <v>3711</v>
      </c>
      <c r="Q203" s="79">
        <v>311.61</v>
      </c>
      <c r="R203" s="80">
        <v>1712255.4</v>
      </c>
      <c r="S203" s="80">
        <v>1664566.18</v>
      </c>
      <c r="T203" s="79">
        <v>673</v>
      </c>
      <c r="U203" s="79">
        <v>4287</v>
      </c>
      <c r="V203" s="79">
        <v>367.78</v>
      </c>
      <c r="W203" s="80">
        <v>1978021.8</v>
      </c>
      <c r="X203" s="80">
        <v>1873820.15</v>
      </c>
    </row>
    <row r="204" spans="1:85" x14ac:dyDescent="0.25">
      <c r="A204" s="76">
        <v>70941</v>
      </c>
      <c r="B204" s="76" t="s">
        <v>227</v>
      </c>
      <c r="C204" s="77">
        <v>40</v>
      </c>
      <c r="D204" s="78" t="s">
        <v>55</v>
      </c>
      <c r="E204" s="79">
        <v>1206</v>
      </c>
      <c r="F204" s="79">
        <v>7095</v>
      </c>
      <c r="G204" s="79">
        <v>852.81</v>
      </c>
      <c r="H204" s="80">
        <v>2807611.84</v>
      </c>
      <c r="I204" s="80">
        <v>3428761.76</v>
      </c>
      <c r="J204" s="79">
        <v>1495</v>
      </c>
      <c r="K204" s="79">
        <v>8502</v>
      </c>
      <c r="L204" s="79">
        <v>1087.3</v>
      </c>
      <c r="M204" s="80">
        <v>4409732.34</v>
      </c>
      <c r="N204" s="80">
        <v>4139862.51</v>
      </c>
      <c r="O204" s="79">
        <v>1419</v>
      </c>
      <c r="P204" s="79">
        <v>9776</v>
      </c>
      <c r="Q204" s="79">
        <v>1062.56</v>
      </c>
      <c r="R204" s="80">
        <v>5070517.92</v>
      </c>
      <c r="S204" s="80">
        <v>4047709.66</v>
      </c>
      <c r="T204" s="79">
        <v>1412</v>
      </c>
      <c r="U204" s="79">
        <v>10543</v>
      </c>
      <c r="V204" s="79">
        <v>1050.69</v>
      </c>
      <c r="W204" s="80">
        <v>5468337.8099999996</v>
      </c>
      <c r="X204" s="80">
        <v>4454968.1900000004</v>
      </c>
    </row>
    <row r="205" spans="1:85" x14ac:dyDescent="0.25">
      <c r="A205" s="76">
        <v>170011</v>
      </c>
      <c r="B205" s="76" t="s">
        <v>228</v>
      </c>
      <c r="C205" s="77">
        <v>52</v>
      </c>
      <c r="D205" s="78" t="s">
        <v>55</v>
      </c>
      <c r="E205" s="79">
        <v>3</v>
      </c>
      <c r="F205" s="79">
        <v>26</v>
      </c>
      <c r="G205" s="79">
        <v>2.1800000000000002</v>
      </c>
      <c r="H205" s="80">
        <v>10767.64</v>
      </c>
      <c r="I205" s="80">
        <v>15108.86</v>
      </c>
      <c r="J205" s="79">
        <v>422</v>
      </c>
      <c r="K205" s="79">
        <v>2759</v>
      </c>
      <c r="L205" s="79">
        <v>272.27999999999997</v>
      </c>
      <c r="M205" s="80">
        <v>1142612.26</v>
      </c>
      <c r="N205" s="80">
        <v>1587833.35</v>
      </c>
      <c r="O205" s="79">
        <v>736</v>
      </c>
      <c r="P205" s="79">
        <v>5011</v>
      </c>
      <c r="Q205" s="79">
        <v>439.3</v>
      </c>
      <c r="R205" s="80">
        <v>2075255.54</v>
      </c>
      <c r="S205" s="80">
        <v>2851869.66</v>
      </c>
      <c r="T205" s="79">
        <v>804</v>
      </c>
      <c r="U205" s="79">
        <v>5400</v>
      </c>
      <c r="V205" s="79">
        <v>468.48</v>
      </c>
      <c r="W205" s="80">
        <v>2236356</v>
      </c>
      <c r="X205" s="80">
        <v>3157473.93</v>
      </c>
    </row>
    <row r="206" spans="1:85" x14ac:dyDescent="0.25">
      <c r="A206" s="76">
        <v>52387</v>
      </c>
      <c r="B206" s="76" t="s">
        <v>229</v>
      </c>
      <c r="C206" s="77">
        <v>6</v>
      </c>
      <c r="D206" s="78" t="s">
        <v>55</v>
      </c>
      <c r="E206" s="79">
        <v>16</v>
      </c>
      <c r="F206" s="79">
        <v>257</v>
      </c>
      <c r="G206" s="79">
        <v>12.61</v>
      </c>
      <c r="H206" s="80">
        <v>109286.68</v>
      </c>
      <c r="I206" s="80">
        <v>141171.07999999999</v>
      </c>
      <c r="J206" s="79">
        <v>56</v>
      </c>
      <c r="K206" s="79">
        <v>889</v>
      </c>
      <c r="L206" s="79">
        <v>43.6</v>
      </c>
      <c r="M206" s="80">
        <v>376669.3</v>
      </c>
      <c r="N206" s="80">
        <v>698169.26</v>
      </c>
      <c r="O206" s="79">
        <v>52</v>
      </c>
      <c r="P206" s="79">
        <v>730</v>
      </c>
      <c r="Q206" s="79">
        <v>41.43</v>
      </c>
      <c r="R206" s="80">
        <v>341716.52</v>
      </c>
      <c r="S206" s="80">
        <v>52218.18</v>
      </c>
      <c r="T206" s="79">
        <v>15</v>
      </c>
      <c r="U206" s="79">
        <v>163</v>
      </c>
      <c r="V206" s="79">
        <v>11.34</v>
      </c>
      <c r="W206" s="80">
        <v>103198.27</v>
      </c>
      <c r="X206" s="80">
        <v>24643.3</v>
      </c>
    </row>
    <row r="207" spans="1:85" x14ac:dyDescent="0.25">
      <c r="A207" s="76">
        <v>70010</v>
      </c>
      <c r="B207" s="76" t="s">
        <v>229</v>
      </c>
      <c r="C207" s="77">
        <v>10</v>
      </c>
      <c r="D207" s="78" t="s">
        <v>55</v>
      </c>
      <c r="E207" s="79">
        <v>5</v>
      </c>
      <c r="F207" s="79">
        <v>92</v>
      </c>
      <c r="G207" s="79">
        <v>3.64</v>
      </c>
      <c r="H207" s="80">
        <v>39122.080000000002</v>
      </c>
      <c r="I207" s="80">
        <v>98801.88</v>
      </c>
      <c r="J207" s="79">
        <v>0</v>
      </c>
      <c r="K207" s="79">
        <v>0</v>
      </c>
      <c r="L207" s="79">
        <v>0</v>
      </c>
      <c r="M207" s="80">
        <v>0</v>
      </c>
      <c r="N207" s="80">
        <v>0</v>
      </c>
      <c r="O207" s="79">
        <v>0</v>
      </c>
      <c r="P207" s="79">
        <v>0</v>
      </c>
      <c r="Q207" s="79">
        <v>0</v>
      </c>
      <c r="R207" s="80">
        <v>0</v>
      </c>
      <c r="S207" s="80">
        <v>0</v>
      </c>
      <c r="T207" s="79">
        <v>0</v>
      </c>
      <c r="U207" s="79">
        <v>0</v>
      </c>
      <c r="V207" s="79">
        <v>0</v>
      </c>
      <c r="W207" s="80">
        <v>0</v>
      </c>
      <c r="X207" s="80">
        <v>0</v>
      </c>
    </row>
    <row r="208" spans="1:85" x14ac:dyDescent="0.25">
      <c r="A208" s="76">
        <v>70215</v>
      </c>
      <c r="B208" s="76" t="s">
        <v>229</v>
      </c>
      <c r="C208" s="77">
        <v>53</v>
      </c>
      <c r="D208" s="78" t="s">
        <v>55</v>
      </c>
      <c r="E208" s="79">
        <v>17</v>
      </c>
      <c r="F208" s="79">
        <v>294</v>
      </c>
      <c r="G208" s="79">
        <v>15.26</v>
      </c>
      <c r="H208" s="80">
        <v>125020.56</v>
      </c>
      <c r="I208" s="80">
        <v>240073.72</v>
      </c>
      <c r="J208" s="79">
        <v>26</v>
      </c>
      <c r="K208" s="79">
        <v>396</v>
      </c>
      <c r="L208" s="79">
        <v>18.690000000000001</v>
      </c>
      <c r="M208" s="80">
        <v>171086.01</v>
      </c>
      <c r="N208" s="80">
        <v>237913.5</v>
      </c>
      <c r="O208" s="79">
        <v>29</v>
      </c>
      <c r="P208" s="79">
        <v>445</v>
      </c>
      <c r="Q208" s="79">
        <v>25.6</v>
      </c>
      <c r="R208" s="80">
        <v>205112.86</v>
      </c>
      <c r="S208" s="80">
        <v>0</v>
      </c>
      <c r="T208" s="79">
        <v>7</v>
      </c>
      <c r="U208" s="79">
        <v>87</v>
      </c>
      <c r="V208" s="79">
        <v>5.98</v>
      </c>
      <c r="W208" s="80">
        <v>58025.19</v>
      </c>
      <c r="X208" s="80">
        <v>1344.18</v>
      </c>
    </row>
    <row r="209" spans="1:24" x14ac:dyDescent="0.25">
      <c r="A209" s="76">
        <v>70444</v>
      </c>
      <c r="B209" s="76" t="s">
        <v>229</v>
      </c>
      <c r="C209" s="77">
        <v>49</v>
      </c>
      <c r="D209" s="78" t="s">
        <v>55</v>
      </c>
      <c r="E209" s="79">
        <v>40</v>
      </c>
      <c r="F209" s="79">
        <v>699</v>
      </c>
      <c r="G209" s="79">
        <v>28.26</v>
      </c>
      <c r="H209" s="80">
        <v>297242.76</v>
      </c>
      <c r="I209" s="80">
        <v>507381.34</v>
      </c>
      <c r="J209" s="79">
        <v>61</v>
      </c>
      <c r="K209" s="79">
        <v>1057</v>
      </c>
      <c r="L209" s="79">
        <v>43.45</v>
      </c>
      <c r="M209" s="80">
        <v>447850.9</v>
      </c>
      <c r="N209" s="80">
        <v>482747.9</v>
      </c>
      <c r="O209" s="79">
        <v>68</v>
      </c>
      <c r="P209" s="79">
        <v>1297</v>
      </c>
      <c r="Q209" s="79">
        <v>51.48</v>
      </c>
      <c r="R209" s="80">
        <v>586764.51</v>
      </c>
      <c r="S209" s="80">
        <v>8323.6</v>
      </c>
      <c r="T209" s="79">
        <v>10</v>
      </c>
      <c r="U209" s="79">
        <v>224</v>
      </c>
      <c r="V209" s="79">
        <v>6.77</v>
      </c>
      <c r="W209" s="80">
        <v>163733.03</v>
      </c>
      <c r="X209" s="80">
        <v>5166.13</v>
      </c>
    </row>
    <row r="210" spans="1:24" x14ac:dyDescent="0.25">
      <c r="A210" s="76">
        <v>70447</v>
      </c>
      <c r="B210" s="76" t="s">
        <v>229</v>
      </c>
      <c r="C210" s="77">
        <v>40</v>
      </c>
      <c r="D210" s="78" t="s">
        <v>55</v>
      </c>
      <c r="E210" s="79">
        <v>38</v>
      </c>
      <c r="F210" s="79">
        <v>650</v>
      </c>
      <c r="G210" s="79">
        <v>26.46</v>
      </c>
      <c r="H210" s="80">
        <v>276406</v>
      </c>
      <c r="I210" s="80">
        <v>342109.92</v>
      </c>
      <c r="J210" s="79">
        <v>68</v>
      </c>
      <c r="K210" s="79">
        <v>1088</v>
      </c>
      <c r="L210" s="79">
        <v>50.55</v>
      </c>
      <c r="M210" s="80">
        <v>460985.59999999998</v>
      </c>
      <c r="N210" s="80">
        <v>539184.38</v>
      </c>
      <c r="O210" s="79">
        <v>111</v>
      </c>
      <c r="P210" s="79">
        <v>1720</v>
      </c>
      <c r="Q210" s="79">
        <v>85.77</v>
      </c>
      <c r="R210" s="80">
        <v>805126.26</v>
      </c>
      <c r="S210" s="80">
        <v>13436.81</v>
      </c>
      <c r="T210" s="79">
        <v>16</v>
      </c>
      <c r="U210" s="79">
        <v>233</v>
      </c>
      <c r="V210" s="79">
        <v>12.21</v>
      </c>
      <c r="W210" s="80">
        <v>152826.14000000001</v>
      </c>
      <c r="X210" s="80">
        <v>4480.6000000000004</v>
      </c>
    </row>
    <row r="211" spans="1:24" x14ac:dyDescent="0.25">
      <c r="A211" s="76">
        <v>70960</v>
      </c>
      <c r="B211" s="76" t="s">
        <v>229</v>
      </c>
      <c r="C211" s="77">
        <v>17</v>
      </c>
      <c r="D211" s="78" t="s">
        <v>55</v>
      </c>
      <c r="E211" s="79">
        <v>48</v>
      </c>
      <c r="F211" s="79">
        <v>792</v>
      </c>
      <c r="G211" s="79">
        <v>35.83</v>
      </c>
      <c r="H211" s="80">
        <v>336790.08</v>
      </c>
      <c r="I211" s="80">
        <v>638492.9</v>
      </c>
      <c r="J211" s="79">
        <v>113</v>
      </c>
      <c r="K211" s="79">
        <v>1813</v>
      </c>
      <c r="L211" s="79">
        <v>89.34</v>
      </c>
      <c r="M211" s="80">
        <v>770061.11</v>
      </c>
      <c r="N211" s="80">
        <v>725429</v>
      </c>
      <c r="O211" s="79">
        <v>135</v>
      </c>
      <c r="P211" s="79">
        <v>2065</v>
      </c>
      <c r="Q211" s="79">
        <v>101.54</v>
      </c>
      <c r="R211" s="80">
        <v>979242.88</v>
      </c>
      <c r="S211" s="80">
        <v>9219.2099999999991</v>
      </c>
      <c r="T211" s="79">
        <v>31</v>
      </c>
      <c r="U211" s="79">
        <v>485</v>
      </c>
      <c r="V211" s="79">
        <v>24.81</v>
      </c>
      <c r="W211" s="80">
        <v>354707.93</v>
      </c>
      <c r="X211" s="80">
        <v>19748.439999999999</v>
      </c>
    </row>
    <row r="212" spans="1:24" x14ac:dyDescent="0.25">
      <c r="A212" s="76">
        <v>70448</v>
      </c>
      <c r="B212" s="76" t="s">
        <v>230</v>
      </c>
      <c r="C212" s="77">
        <v>26</v>
      </c>
      <c r="D212" s="78" t="s">
        <v>55</v>
      </c>
      <c r="E212" s="79">
        <v>69</v>
      </c>
      <c r="F212" s="79">
        <v>990</v>
      </c>
      <c r="G212" s="79">
        <v>55.76</v>
      </c>
      <c r="H212" s="80">
        <v>531936.9</v>
      </c>
      <c r="I212" s="80">
        <v>811910.46</v>
      </c>
      <c r="J212" s="79">
        <v>160</v>
      </c>
      <c r="K212" s="79">
        <v>2620</v>
      </c>
      <c r="L212" s="79">
        <v>121.7</v>
      </c>
      <c r="M212" s="80">
        <v>1455009.38</v>
      </c>
      <c r="N212" s="80">
        <v>1752075.98</v>
      </c>
      <c r="O212" s="79">
        <v>132</v>
      </c>
      <c r="P212" s="79">
        <v>2226</v>
      </c>
      <c r="Q212" s="79">
        <v>108.78</v>
      </c>
      <c r="R212" s="80">
        <v>1306038.96</v>
      </c>
      <c r="S212" s="80">
        <v>49700.43</v>
      </c>
      <c r="T212" s="79">
        <v>46</v>
      </c>
      <c r="U212" s="79">
        <v>746</v>
      </c>
      <c r="V212" s="79">
        <v>35.61</v>
      </c>
      <c r="W212" s="80">
        <v>469574.63</v>
      </c>
      <c r="X212" s="80">
        <v>30470.9</v>
      </c>
    </row>
    <row r="213" spans="1:24" x14ac:dyDescent="0.25">
      <c r="A213" s="76">
        <v>70471</v>
      </c>
      <c r="B213" s="76" t="s">
        <v>231</v>
      </c>
      <c r="C213" s="77">
        <v>28</v>
      </c>
      <c r="D213" s="78" t="s">
        <v>55</v>
      </c>
      <c r="E213" s="79">
        <v>112</v>
      </c>
      <c r="F213" s="79">
        <v>1634</v>
      </c>
      <c r="G213" s="79">
        <v>83.58</v>
      </c>
      <c r="H213" s="80">
        <v>788694.13</v>
      </c>
      <c r="I213" s="80">
        <v>710534.58</v>
      </c>
      <c r="J213" s="79">
        <v>225</v>
      </c>
      <c r="K213" s="79">
        <v>3552</v>
      </c>
      <c r="L213" s="79">
        <v>170.43</v>
      </c>
      <c r="M213" s="80">
        <v>1750892.28</v>
      </c>
      <c r="N213" s="80">
        <v>1730937.09</v>
      </c>
      <c r="O213" s="79">
        <v>202</v>
      </c>
      <c r="P213" s="79">
        <v>2845</v>
      </c>
      <c r="Q213" s="79">
        <v>163.83000000000001</v>
      </c>
      <c r="R213" s="80">
        <v>1466134.03</v>
      </c>
      <c r="S213" s="80">
        <v>97202.89</v>
      </c>
      <c r="T213" s="79">
        <v>59</v>
      </c>
      <c r="U213" s="79">
        <v>846</v>
      </c>
      <c r="V213" s="79">
        <v>50.38</v>
      </c>
      <c r="W213" s="80">
        <v>520702.95</v>
      </c>
      <c r="X213" s="80">
        <v>24643.3</v>
      </c>
    </row>
    <row r="214" spans="1:24" x14ac:dyDescent="0.25">
      <c r="A214" s="76">
        <v>70449</v>
      </c>
      <c r="B214" s="76" t="s">
        <v>232</v>
      </c>
      <c r="C214" s="77">
        <v>1</v>
      </c>
      <c r="D214" s="78" t="s">
        <v>55</v>
      </c>
      <c r="E214" s="79">
        <v>74</v>
      </c>
      <c r="F214" s="79">
        <v>837</v>
      </c>
      <c r="G214" s="79">
        <v>50</v>
      </c>
      <c r="H214" s="80">
        <v>389656.98</v>
      </c>
      <c r="I214" s="80">
        <v>621516.48</v>
      </c>
      <c r="J214" s="79">
        <v>163</v>
      </c>
      <c r="K214" s="79">
        <v>1497</v>
      </c>
      <c r="L214" s="79">
        <v>119.42</v>
      </c>
      <c r="M214" s="80">
        <v>696913.38</v>
      </c>
      <c r="N214" s="80">
        <v>936691.56</v>
      </c>
      <c r="O214" s="79">
        <v>177</v>
      </c>
      <c r="P214" s="79">
        <v>1642</v>
      </c>
      <c r="Q214" s="79">
        <v>128.91</v>
      </c>
      <c r="R214" s="80">
        <v>796636.34</v>
      </c>
      <c r="S214" s="80">
        <v>307852.21000000002</v>
      </c>
      <c r="T214" s="79">
        <v>123</v>
      </c>
      <c r="U214" s="79">
        <v>978</v>
      </c>
      <c r="V214" s="79">
        <v>90.73</v>
      </c>
      <c r="W214" s="80">
        <v>577898.84</v>
      </c>
      <c r="X214" s="80">
        <v>317282.34999999998</v>
      </c>
    </row>
    <row r="215" spans="1:24" x14ac:dyDescent="0.25">
      <c r="A215" s="76">
        <v>70342</v>
      </c>
      <c r="B215" s="76" t="s">
        <v>233</v>
      </c>
      <c r="C215" s="77">
        <v>9</v>
      </c>
      <c r="D215" s="78" t="s">
        <v>55</v>
      </c>
      <c r="E215" s="79">
        <v>23</v>
      </c>
      <c r="F215" s="79">
        <v>233</v>
      </c>
      <c r="G215" s="79">
        <v>16.420000000000002</v>
      </c>
      <c r="H215" s="80">
        <v>93514.55</v>
      </c>
      <c r="I215" s="80">
        <v>142158.04</v>
      </c>
      <c r="J215" s="79">
        <v>98</v>
      </c>
      <c r="K215" s="79">
        <v>1315</v>
      </c>
      <c r="L215" s="79">
        <v>71.19</v>
      </c>
      <c r="M215" s="80">
        <v>530449.51</v>
      </c>
      <c r="N215" s="80">
        <v>519078.63</v>
      </c>
      <c r="O215" s="79">
        <v>76</v>
      </c>
      <c r="P215" s="79">
        <v>2006</v>
      </c>
      <c r="Q215" s="79">
        <v>56.66</v>
      </c>
      <c r="R215" s="80">
        <v>873463.1</v>
      </c>
      <c r="S215" s="80">
        <v>109540.36</v>
      </c>
      <c r="T215" s="79">
        <v>17</v>
      </c>
      <c r="U215" s="79">
        <v>853</v>
      </c>
      <c r="V215" s="79">
        <v>12.4</v>
      </c>
      <c r="W215" s="80">
        <v>350472.09</v>
      </c>
      <c r="X215" s="80">
        <v>42565.7</v>
      </c>
    </row>
    <row r="216" spans="1:24" x14ac:dyDescent="0.25">
      <c r="A216" s="76">
        <v>70956</v>
      </c>
      <c r="B216" s="76" t="s">
        <v>234</v>
      </c>
      <c r="C216" s="77">
        <v>8</v>
      </c>
      <c r="D216" s="78" t="s">
        <v>55</v>
      </c>
      <c r="E216" s="79">
        <v>41</v>
      </c>
      <c r="F216" s="79">
        <v>670</v>
      </c>
      <c r="G216" s="79">
        <v>37.65</v>
      </c>
      <c r="H216" s="80">
        <v>372806.64</v>
      </c>
      <c r="I216" s="80">
        <v>318758.38</v>
      </c>
      <c r="J216" s="79">
        <v>79</v>
      </c>
      <c r="K216" s="79">
        <v>1282</v>
      </c>
      <c r="L216" s="79">
        <v>64.150000000000006</v>
      </c>
      <c r="M216" s="80">
        <v>708933.37</v>
      </c>
      <c r="N216" s="80">
        <v>1027213.88</v>
      </c>
      <c r="O216" s="79">
        <v>50</v>
      </c>
      <c r="P216" s="79">
        <v>704</v>
      </c>
      <c r="Q216" s="79">
        <v>40.880000000000003</v>
      </c>
      <c r="R216" s="80">
        <v>388926.32</v>
      </c>
      <c r="S216" s="80">
        <v>1776.81</v>
      </c>
      <c r="T216" s="79">
        <v>0</v>
      </c>
      <c r="U216" s="79">
        <v>0</v>
      </c>
      <c r="V216" s="79">
        <v>0</v>
      </c>
      <c r="W216" s="80">
        <v>0</v>
      </c>
      <c r="X216" s="80">
        <v>0</v>
      </c>
    </row>
    <row r="217" spans="1:24" x14ac:dyDescent="0.25">
      <c r="A217" s="76">
        <v>76167</v>
      </c>
      <c r="B217" s="76" t="s">
        <v>235</v>
      </c>
      <c r="C217" s="77">
        <v>26</v>
      </c>
      <c r="D217" s="78" t="s">
        <v>55</v>
      </c>
      <c r="E217" s="79">
        <v>1042</v>
      </c>
      <c r="F217" s="79">
        <v>6886</v>
      </c>
      <c r="G217" s="79">
        <v>649.91</v>
      </c>
      <c r="H217" s="80">
        <v>3159572.24</v>
      </c>
      <c r="I217" s="80">
        <v>3361423.76</v>
      </c>
      <c r="J217" s="79">
        <v>1360</v>
      </c>
      <c r="K217" s="79">
        <v>8137</v>
      </c>
      <c r="L217" s="79">
        <v>847.89</v>
      </c>
      <c r="M217" s="80">
        <v>3696476.36</v>
      </c>
      <c r="N217" s="80">
        <v>3970701.13</v>
      </c>
      <c r="O217" s="79">
        <v>1428</v>
      </c>
      <c r="P217" s="79">
        <v>7909</v>
      </c>
      <c r="Q217" s="79">
        <v>894.87</v>
      </c>
      <c r="R217" s="80">
        <v>3592900.52</v>
      </c>
      <c r="S217" s="80">
        <v>3008954.37</v>
      </c>
      <c r="T217" s="79">
        <v>1016</v>
      </c>
      <c r="U217" s="79">
        <v>5691</v>
      </c>
      <c r="V217" s="79">
        <v>607.42999999999995</v>
      </c>
      <c r="W217" s="80">
        <v>2743858.74</v>
      </c>
      <c r="X217" s="80">
        <v>2551578.04</v>
      </c>
    </row>
    <row r="218" spans="1:24" x14ac:dyDescent="0.25">
      <c r="A218" s="76">
        <v>170007</v>
      </c>
      <c r="B218" s="76" t="s">
        <v>236</v>
      </c>
      <c r="C218" s="77">
        <v>36</v>
      </c>
      <c r="D218" s="78" t="s">
        <v>55</v>
      </c>
      <c r="E218" s="79">
        <v>131</v>
      </c>
      <c r="F218" s="79">
        <v>1533</v>
      </c>
      <c r="G218" s="79">
        <v>104.4</v>
      </c>
      <c r="H218" s="80">
        <v>5745331.4100000001</v>
      </c>
      <c r="I218" s="80">
        <v>1093701.46</v>
      </c>
      <c r="J218" s="79">
        <v>256</v>
      </c>
      <c r="K218" s="79">
        <v>2731</v>
      </c>
      <c r="L218" s="79">
        <v>201.1</v>
      </c>
      <c r="M218" s="80">
        <v>7483406.0099999998</v>
      </c>
      <c r="N218" s="80">
        <v>1447673.51</v>
      </c>
      <c r="O218" s="79">
        <v>339</v>
      </c>
      <c r="P218" s="79">
        <v>3120</v>
      </c>
      <c r="Q218" s="79">
        <v>263.14999999999998</v>
      </c>
      <c r="R218" s="80">
        <v>8555207.5299999993</v>
      </c>
      <c r="S218" s="80">
        <v>565847.86</v>
      </c>
      <c r="T218" s="79">
        <v>393</v>
      </c>
      <c r="U218" s="79">
        <v>2766</v>
      </c>
      <c r="V218" s="79">
        <v>294.51</v>
      </c>
      <c r="W218" s="80">
        <v>7537903.2000000002</v>
      </c>
      <c r="X218" s="80">
        <v>1052456.1499999999</v>
      </c>
    </row>
    <row r="219" spans="1:24" x14ac:dyDescent="0.25">
      <c r="A219" s="76">
        <v>170008</v>
      </c>
      <c r="B219" s="76" t="s">
        <v>237</v>
      </c>
      <c r="C219" s="77">
        <v>17</v>
      </c>
      <c r="D219" s="78" t="s">
        <v>55</v>
      </c>
      <c r="E219" s="79">
        <v>56</v>
      </c>
      <c r="F219" s="79">
        <v>714</v>
      </c>
      <c r="G219" s="79">
        <v>44.5</v>
      </c>
      <c r="H219" s="80">
        <v>312516.75</v>
      </c>
      <c r="I219" s="80">
        <v>89458.26</v>
      </c>
      <c r="J219" s="79">
        <v>207</v>
      </c>
      <c r="K219" s="79">
        <v>1764</v>
      </c>
      <c r="L219" s="79">
        <v>157.31</v>
      </c>
      <c r="M219" s="80">
        <v>765903.13</v>
      </c>
      <c r="N219" s="80">
        <v>511385.36</v>
      </c>
      <c r="O219" s="79">
        <v>628</v>
      </c>
      <c r="P219" s="79">
        <v>4633</v>
      </c>
      <c r="Q219" s="79">
        <v>452.76</v>
      </c>
      <c r="R219" s="80">
        <v>2381884.33</v>
      </c>
      <c r="S219" s="80">
        <v>1464397.14</v>
      </c>
      <c r="T219" s="79">
        <v>995</v>
      </c>
      <c r="U219" s="79">
        <v>5822</v>
      </c>
      <c r="V219" s="79">
        <v>711.44</v>
      </c>
      <c r="W219" s="80">
        <v>2984257.27</v>
      </c>
      <c r="X219" s="80">
        <v>2511930.48</v>
      </c>
    </row>
    <row r="220" spans="1:24" x14ac:dyDescent="0.25">
      <c r="A220" s="76">
        <v>70486</v>
      </c>
      <c r="B220" s="76" t="s">
        <v>238</v>
      </c>
      <c r="C220" s="77">
        <v>31</v>
      </c>
      <c r="D220" s="78" t="s">
        <v>55</v>
      </c>
      <c r="E220" s="79">
        <v>202</v>
      </c>
      <c r="F220" s="79">
        <v>2111</v>
      </c>
      <c r="G220" s="79">
        <v>139.30000000000001</v>
      </c>
      <c r="H220" s="80">
        <v>824324.39</v>
      </c>
      <c r="I220" s="80">
        <v>1222753</v>
      </c>
      <c r="J220" s="79">
        <v>316</v>
      </c>
      <c r="K220" s="79">
        <v>2662</v>
      </c>
      <c r="L220" s="79">
        <v>224.43</v>
      </c>
      <c r="M220" s="80">
        <v>1072573.04</v>
      </c>
      <c r="N220" s="80">
        <v>1158202.72</v>
      </c>
      <c r="O220" s="79">
        <v>353</v>
      </c>
      <c r="P220" s="79">
        <v>2744</v>
      </c>
      <c r="Q220" s="79">
        <v>242.62</v>
      </c>
      <c r="R220" s="80">
        <v>1105612.48</v>
      </c>
      <c r="S220" s="80">
        <v>858851.11</v>
      </c>
      <c r="T220" s="79">
        <v>272</v>
      </c>
      <c r="U220" s="79">
        <v>1813</v>
      </c>
      <c r="V220" s="79">
        <v>187.66</v>
      </c>
      <c r="W220" s="80">
        <v>730493.96</v>
      </c>
      <c r="X220" s="80">
        <v>715019.57</v>
      </c>
    </row>
    <row r="221" spans="1:24" x14ac:dyDescent="0.25">
      <c r="A221" s="76">
        <v>70332</v>
      </c>
      <c r="B221" s="76" t="s">
        <v>239</v>
      </c>
      <c r="C221" s="77">
        <v>47</v>
      </c>
      <c r="D221" s="78" t="s">
        <v>55</v>
      </c>
      <c r="E221" s="79">
        <v>96</v>
      </c>
      <c r="F221" s="79">
        <v>1193</v>
      </c>
      <c r="G221" s="79">
        <v>63.77</v>
      </c>
      <c r="H221" s="80">
        <v>857015.41</v>
      </c>
      <c r="I221" s="80">
        <v>1021134.16</v>
      </c>
      <c r="J221" s="79">
        <v>248</v>
      </c>
      <c r="K221" s="79">
        <v>2962</v>
      </c>
      <c r="L221" s="79">
        <v>179.03</v>
      </c>
      <c r="M221" s="80">
        <v>1751293.11</v>
      </c>
      <c r="N221" s="80">
        <v>1633306.49</v>
      </c>
      <c r="O221" s="79">
        <v>245</v>
      </c>
      <c r="P221" s="79">
        <v>2737</v>
      </c>
      <c r="Q221" s="79">
        <v>178.24</v>
      </c>
      <c r="R221" s="80">
        <v>1678644.19</v>
      </c>
      <c r="S221" s="80">
        <v>656145.9</v>
      </c>
      <c r="T221" s="79">
        <v>118</v>
      </c>
      <c r="U221" s="79">
        <v>1026</v>
      </c>
      <c r="V221" s="79">
        <v>85.82</v>
      </c>
      <c r="W221" s="80">
        <v>692234.48</v>
      </c>
      <c r="X221" s="80">
        <v>375067.95</v>
      </c>
    </row>
    <row r="222" spans="1:24" x14ac:dyDescent="0.25">
      <c r="A222" s="76">
        <v>70998</v>
      </c>
      <c r="B222" s="76" t="s">
        <v>240</v>
      </c>
      <c r="C222" s="77">
        <v>28</v>
      </c>
      <c r="D222" s="78" t="s">
        <v>55</v>
      </c>
      <c r="E222" s="79">
        <v>738</v>
      </c>
      <c r="F222" s="79">
        <v>5109</v>
      </c>
      <c r="G222" s="79">
        <v>504.81</v>
      </c>
      <c r="H222" s="80">
        <v>2491092.5699999998</v>
      </c>
      <c r="I222" s="80">
        <v>2379522.19</v>
      </c>
      <c r="J222" s="79">
        <v>1004</v>
      </c>
      <c r="K222" s="79">
        <v>7344</v>
      </c>
      <c r="L222" s="79">
        <v>686.55</v>
      </c>
      <c r="M222" s="80">
        <v>3713493.6</v>
      </c>
      <c r="N222" s="80">
        <v>3606748.93</v>
      </c>
      <c r="O222" s="79">
        <v>851</v>
      </c>
      <c r="P222" s="79">
        <v>6495</v>
      </c>
      <c r="Q222" s="79">
        <v>600.03</v>
      </c>
      <c r="R222" s="80">
        <v>3284196.75</v>
      </c>
      <c r="S222" s="80">
        <v>2549065.5099999998</v>
      </c>
      <c r="T222" s="79">
        <v>896</v>
      </c>
      <c r="U222" s="79">
        <v>6554</v>
      </c>
      <c r="V222" s="79">
        <v>610.30999999999995</v>
      </c>
      <c r="W222" s="80">
        <v>3314030.1</v>
      </c>
      <c r="X222" s="80">
        <v>2785170.22</v>
      </c>
    </row>
    <row r="223" spans="1:24" x14ac:dyDescent="0.25">
      <c r="A223" s="76">
        <v>70019</v>
      </c>
      <c r="B223" s="76" t="s">
        <v>241</v>
      </c>
      <c r="C223" s="77">
        <v>28</v>
      </c>
      <c r="D223" s="78" t="s">
        <v>55</v>
      </c>
      <c r="E223" s="79">
        <v>149</v>
      </c>
      <c r="F223" s="79">
        <v>1654</v>
      </c>
      <c r="G223" s="79">
        <v>107.99</v>
      </c>
      <c r="H223" s="80">
        <v>649641.57999999996</v>
      </c>
      <c r="I223" s="80">
        <v>786863.22</v>
      </c>
      <c r="J223" s="79">
        <v>316</v>
      </c>
      <c r="K223" s="79">
        <v>2218</v>
      </c>
      <c r="L223" s="79">
        <v>218.36</v>
      </c>
      <c r="M223" s="80">
        <v>785748.68</v>
      </c>
      <c r="N223" s="80">
        <v>747213.72</v>
      </c>
      <c r="O223" s="79">
        <v>308</v>
      </c>
      <c r="P223" s="79">
        <v>2296</v>
      </c>
      <c r="Q223" s="79">
        <v>215.81</v>
      </c>
      <c r="R223" s="80">
        <v>813380.96</v>
      </c>
      <c r="S223" s="80">
        <v>688876.8</v>
      </c>
      <c r="T223" s="79">
        <v>299</v>
      </c>
      <c r="U223" s="79">
        <v>1741</v>
      </c>
      <c r="V223" s="79">
        <v>206.03</v>
      </c>
      <c r="W223" s="80">
        <v>616766.66</v>
      </c>
      <c r="X223" s="80">
        <v>729951.9</v>
      </c>
    </row>
    <row r="224" spans="1:24" x14ac:dyDescent="0.25">
      <c r="A224" s="76">
        <v>70950</v>
      </c>
      <c r="B224" s="76" t="s">
        <v>242</v>
      </c>
      <c r="C224" s="77">
        <v>27</v>
      </c>
      <c r="D224" s="78" t="s">
        <v>55</v>
      </c>
      <c r="E224" s="79">
        <v>132</v>
      </c>
      <c r="F224" s="79">
        <v>1451</v>
      </c>
      <c r="G224" s="79">
        <v>99.05</v>
      </c>
      <c r="H224" s="80">
        <v>611887.34</v>
      </c>
      <c r="I224" s="80">
        <v>662846.89</v>
      </c>
      <c r="J224" s="79">
        <v>154</v>
      </c>
      <c r="K224" s="79">
        <v>1535</v>
      </c>
      <c r="L224" s="79">
        <v>114.87</v>
      </c>
      <c r="M224" s="80">
        <v>730730.99</v>
      </c>
      <c r="N224" s="80">
        <v>542519.52</v>
      </c>
      <c r="O224" s="79">
        <v>162</v>
      </c>
      <c r="P224" s="79">
        <v>1439</v>
      </c>
      <c r="Q224" s="79">
        <v>125.57</v>
      </c>
      <c r="R224" s="80">
        <v>802855.93</v>
      </c>
      <c r="S224" s="80">
        <v>412268.65</v>
      </c>
      <c r="T224" s="79">
        <v>109</v>
      </c>
      <c r="U224" s="79">
        <v>816</v>
      </c>
      <c r="V224" s="79">
        <v>85.01</v>
      </c>
      <c r="W224" s="80">
        <v>565596.59</v>
      </c>
      <c r="X224" s="80">
        <v>313829.84000000003</v>
      </c>
    </row>
    <row r="225" spans="1:24" x14ac:dyDescent="0.25">
      <c r="A225" s="76">
        <v>71055</v>
      </c>
      <c r="B225" s="76" t="s">
        <v>243</v>
      </c>
      <c r="C225" s="77">
        <v>40</v>
      </c>
      <c r="D225" s="78" t="s">
        <v>57</v>
      </c>
      <c r="E225" s="79">
        <v>3</v>
      </c>
      <c r="F225" s="79">
        <v>94</v>
      </c>
      <c r="G225" s="79">
        <v>2.44</v>
      </c>
      <c r="H225" s="80">
        <v>73504.259999999995</v>
      </c>
      <c r="I225" s="80">
        <v>20913.740000000002</v>
      </c>
      <c r="J225" s="79">
        <v>6</v>
      </c>
      <c r="K225" s="79">
        <v>136</v>
      </c>
      <c r="L225" s="79">
        <v>3.91</v>
      </c>
      <c r="M225" s="80">
        <v>86173.68</v>
      </c>
      <c r="N225" s="80">
        <v>11665.76</v>
      </c>
      <c r="O225" s="79">
        <v>0</v>
      </c>
      <c r="P225" s="79">
        <v>0</v>
      </c>
      <c r="Q225" s="79">
        <v>0</v>
      </c>
      <c r="R225" s="80">
        <v>0</v>
      </c>
      <c r="S225" s="80">
        <v>0</v>
      </c>
      <c r="T225" s="79">
        <v>0</v>
      </c>
      <c r="U225" s="79">
        <v>0</v>
      </c>
      <c r="V225" s="79">
        <v>0</v>
      </c>
      <c r="W225" s="80">
        <v>0</v>
      </c>
      <c r="X225" s="80">
        <v>0</v>
      </c>
    </row>
    <row r="226" spans="1:24" x14ac:dyDescent="0.25">
      <c r="A226" s="76">
        <v>71001</v>
      </c>
      <c r="B226" s="76" t="s">
        <v>244</v>
      </c>
      <c r="C226" s="77">
        <v>19</v>
      </c>
      <c r="D226" s="78" t="s">
        <v>57</v>
      </c>
      <c r="E226" s="79">
        <v>156</v>
      </c>
      <c r="F226" s="79">
        <v>2411</v>
      </c>
      <c r="G226" s="79">
        <v>107.9</v>
      </c>
      <c r="H226" s="80">
        <v>1296343.6100000001</v>
      </c>
      <c r="I226" s="80">
        <v>1401199.81</v>
      </c>
      <c r="J226" s="79">
        <v>135</v>
      </c>
      <c r="K226" s="79">
        <v>2649</v>
      </c>
      <c r="L226" s="79">
        <v>87.39</v>
      </c>
      <c r="M226" s="80">
        <v>1255649.32</v>
      </c>
      <c r="N226" s="80">
        <v>1228234.1299999999</v>
      </c>
      <c r="O226" s="79">
        <v>89</v>
      </c>
      <c r="P226" s="79">
        <v>752</v>
      </c>
      <c r="Q226" s="79">
        <v>58.39</v>
      </c>
      <c r="R226" s="80">
        <v>371289.19</v>
      </c>
      <c r="S226" s="80">
        <v>372963.07</v>
      </c>
      <c r="T226" s="79">
        <v>91</v>
      </c>
      <c r="U226" s="79">
        <v>916</v>
      </c>
      <c r="V226" s="79">
        <v>61.02</v>
      </c>
      <c r="W226" s="80">
        <v>456818.36</v>
      </c>
      <c r="X226" s="80">
        <v>522400.07</v>
      </c>
    </row>
    <row r="227" spans="1:24" x14ac:dyDescent="0.25">
      <c r="A227" s="76">
        <v>74903</v>
      </c>
      <c r="B227" s="76" t="s">
        <v>245</v>
      </c>
      <c r="C227" s="77">
        <v>32</v>
      </c>
      <c r="D227" s="78" t="s">
        <v>59</v>
      </c>
      <c r="E227" s="79">
        <v>54</v>
      </c>
      <c r="F227" s="79">
        <v>1298</v>
      </c>
      <c r="G227" s="79">
        <v>56.19</v>
      </c>
      <c r="H227" s="80">
        <v>469861.8</v>
      </c>
      <c r="I227" s="80">
        <v>246918.75</v>
      </c>
      <c r="J227" s="79">
        <v>59</v>
      </c>
      <c r="K227" s="79">
        <v>1463</v>
      </c>
      <c r="L227" s="79">
        <v>50.13</v>
      </c>
      <c r="M227" s="80">
        <v>569494.47</v>
      </c>
      <c r="N227" s="80">
        <v>175460.55</v>
      </c>
      <c r="O227" s="79">
        <v>77</v>
      </c>
      <c r="P227" s="79">
        <v>1810</v>
      </c>
      <c r="Q227" s="79">
        <v>78.87</v>
      </c>
      <c r="R227" s="80">
        <v>657546.41</v>
      </c>
      <c r="S227" s="80">
        <v>274808.84999999998</v>
      </c>
      <c r="T227" s="79">
        <v>53</v>
      </c>
      <c r="U227" s="79">
        <v>1101</v>
      </c>
      <c r="V227" s="79">
        <v>86.3</v>
      </c>
      <c r="W227" s="80">
        <v>934189.47</v>
      </c>
      <c r="X227" s="80">
        <v>292283.92</v>
      </c>
    </row>
    <row r="228" spans="1:24" x14ac:dyDescent="0.25">
      <c r="A228" s="76">
        <v>70441</v>
      </c>
      <c r="B228" s="76" t="s">
        <v>246</v>
      </c>
      <c r="C228" s="77">
        <v>40</v>
      </c>
      <c r="D228" s="78" t="s">
        <v>59</v>
      </c>
      <c r="E228" s="79">
        <v>3</v>
      </c>
      <c r="F228" s="79">
        <v>24</v>
      </c>
      <c r="G228" s="79">
        <v>4.3899999999999997</v>
      </c>
      <c r="H228" s="80">
        <v>26251.25</v>
      </c>
      <c r="I228" s="80">
        <v>13801.2</v>
      </c>
      <c r="J228" s="79">
        <v>8</v>
      </c>
      <c r="K228" s="79">
        <v>132</v>
      </c>
      <c r="L228" s="79">
        <v>9.36</v>
      </c>
      <c r="M228" s="80">
        <v>160177.65</v>
      </c>
      <c r="N228" s="80">
        <v>72560.259999999995</v>
      </c>
      <c r="O228" s="79">
        <v>7</v>
      </c>
      <c r="P228" s="79">
        <v>114</v>
      </c>
      <c r="Q228" s="79">
        <v>13.42</v>
      </c>
      <c r="R228" s="80">
        <v>150029.73000000001</v>
      </c>
      <c r="S228" s="80">
        <v>60097.22</v>
      </c>
      <c r="T228" s="79">
        <v>2</v>
      </c>
      <c r="U228" s="79">
        <v>58</v>
      </c>
      <c r="V228" s="79">
        <v>3.94</v>
      </c>
      <c r="W228" s="80">
        <v>83734.850000000006</v>
      </c>
      <c r="X228" s="80">
        <v>44179.41</v>
      </c>
    </row>
    <row r="229" spans="1:24" x14ac:dyDescent="0.25">
      <c r="A229" s="78">
        <v>74904</v>
      </c>
      <c r="B229" s="76" t="s">
        <v>247</v>
      </c>
      <c r="C229" s="77">
        <v>8</v>
      </c>
      <c r="D229" s="78" t="s">
        <v>59</v>
      </c>
      <c r="E229" s="79">
        <v>6</v>
      </c>
      <c r="F229" s="79">
        <v>172</v>
      </c>
      <c r="G229" s="79">
        <v>13.42</v>
      </c>
      <c r="H229" s="80">
        <v>155356.99</v>
      </c>
      <c r="I229" s="80">
        <v>86789.9</v>
      </c>
      <c r="J229" s="79">
        <v>0</v>
      </c>
      <c r="K229" s="79">
        <v>0</v>
      </c>
      <c r="L229" s="79">
        <v>0</v>
      </c>
      <c r="M229" s="80">
        <v>0</v>
      </c>
      <c r="N229" s="80">
        <v>0</v>
      </c>
      <c r="O229" s="79">
        <v>2</v>
      </c>
      <c r="P229" s="79">
        <v>95</v>
      </c>
      <c r="Q229" s="79">
        <v>2.42</v>
      </c>
      <c r="R229" s="80">
        <v>167436.43</v>
      </c>
      <c r="S229" s="80">
        <v>36790.15</v>
      </c>
      <c r="T229" s="79">
        <v>0</v>
      </c>
      <c r="U229" s="79">
        <v>0</v>
      </c>
      <c r="V229" s="79">
        <v>0</v>
      </c>
      <c r="W229" s="80">
        <v>0</v>
      </c>
      <c r="X229" s="80">
        <v>0</v>
      </c>
    </row>
    <row r="230" spans="1:24" x14ac:dyDescent="0.25">
      <c r="A230" s="76">
        <v>70253</v>
      </c>
      <c r="B230" s="76" t="s">
        <v>248</v>
      </c>
      <c r="C230" s="77">
        <v>37</v>
      </c>
      <c r="D230" s="78" t="s">
        <v>59</v>
      </c>
      <c r="E230" s="79">
        <v>17</v>
      </c>
      <c r="F230" s="79">
        <v>262</v>
      </c>
      <c r="G230" s="79">
        <v>23.25</v>
      </c>
      <c r="H230" s="80">
        <v>246853.08</v>
      </c>
      <c r="I230" s="80">
        <v>125257.31</v>
      </c>
      <c r="J230" s="79">
        <v>11</v>
      </c>
      <c r="K230" s="79">
        <v>276</v>
      </c>
      <c r="L230" s="79">
        <v>24.02</v>
      </c>
      <c r="M230" s="80">
        <v>282941.13</v>
      </c>
      <c r="N230" s="80">
        <v>151311.48000000001</v>
      </c>
      <c r="O230" s="79">
        <v>7</v>
      </c>
      <c r="P230" s="79">
        <v>388</v>
      </c>
      <c r="Q230" s="79">
        <v>18.32</v>
      </c>
      <c r="R230" s="80">
        <v>408974.28</v>
      </c>
      <c r="S230" s="80">
        <v>143112.56</v>
      </c>
      <c r="T230" s="79">
        <v>5</v>
      </c>
      <c r="U230" s="79">
        <v>145</v>
      </c>
      <c r="V230" s="79">
        <v>7.39</v>
      </c>
      <c r="W230" s="80">
        <v>143694.04999999999</v>
      </c>
      <c r="X230" s="80">
        <v>135131.53</v>
      </c>
    </row>
    <row r="231" spans="1:24" x14ac:dyDescent="0.25">
      <c r="A231" s="78">
        <v>70201</v>
      </c>
      <c r="B231" s="76" t="s">
        <v>249</v>
      </c>
      <c r="C231" s="77">
        <v>17</v>
      </c>
      <c r="D231" s="78" t="s">
        <v>59</v>
      </c>
      <c r="E231" s="79">
        <v>4</v>
      </c>
      <c r="F231" s="79">
        <v>111</v>
      </c>
      <c r="G231" s="79">
        <v>4.83</v>
      </c>
      <c r="H231" s="80">
        <v>98581.37</v>
      </c>
      <c r="I231" s="80">
        <v>62851.18</v>
      </c>
      <c r="J231" s="79">
        <v>1</v>
      </c>
      <c r="K231" s="79">
        <v>41</v>
      </c>
      <c r="L231" s="79">
        <v>0.81</v>
      </c>
      <c r="M231" s="80">
        <v>40244.400000000001</v>
      </c>
      <c r="N231" s="80">
        <v>0</v>
      </c>
      <c r="O231" s="79">
        <v>1</v>
      </c>
      <c r="P231" s="79">
        <v>27</v>
      </c>
      <c r="Q231" s="79">
        <v>5.41</v>
      </c>
      <c r="R231" s="80">
        <v>32379.83</v>
      </c>
      <c r="S231" s="80">
        <v>14802.21</v>
      </c>
      <c r="T231" s="79">
        <v>19</v>
      </c>
      <c r="U231" s="79">
        <v>545</v>
      </c>
      <c r="V231" s="79">
        <v>33.61</v>
      </c>
      <c r="W231" s="80">
        <v>537021.74</v>
      </c>
      <c r="X231" s="80">
        <v>306332.06</v>
      </c>
    </row>
    <row r="232" spans="1:24" x14ac:dyDescent="0.25">
      <c r="A232" s="76">
        <v>70337</v>
      </c>
      <c r="B232" s="76" t="s">
        <v>250</v>
      </c>
      <c r="C232" s="77">
        <v>55</v>
      </c>
      <c r="D232" s="78" t="s">
        <v>59</v>
      </c>
      <c r="E232" s="79">
        <v>0</v>
      </c>
      <c r="F232" s="79">
        <v>0</v>
      </c>
      <c r="G232" s="79">
        <v>0</v>
      </c>
      <c r="H232" s="80">
        <v>0</v>
      </c>
      <c r="I232" s="80">
        <v>0</v>
      </c>
      <c r="J232" s="79">
        <v>7</v>
      </c>
      <c r="K232" s="79">
        <v>85</v>
      </c>
      <c r="L232" s="79">
        <v>14.1</v>
      </c>
      <c r="M232" s="80">
        <v>91537.02</v>
      </c>
      <c r="N232" s="80">
        <v>47358.54</v>
      </c>
      <c r="O232" s="79">
        <v>3</v>
      </c>
      <c r="P232" s="79">
        <v>20</v>
      </c>
      <c r="Q232" s="79">
        <v>7.39</v>
      </c>
      <c r="R232" s="80">
        <v>22284.18</v>
      </c>
      <c r="S232" s="80">
        <v>10416.370000000001</v>
      </c>
      <c r="T232" s="79">
        <v>6</v>
      </c>
      <c r="U232" s="79">
        <v>44</v>
      </c>
      <c r="V232" s="79">
        <v>12.88</v>
      </c>
      <c r="W232" s="80">
        <v>51697.7</v>
      </c>
      <c r="X232" s="80">
        <v>24122.12</v>
      </c>
    </row>
    <row r="233" spans="1:24" x14ac:dyDescent="0.25">
      <c r="A233" s="76">
        <v>76075</v>
      </c>
      <c r="B233" s="76" t="s">
        <v>251</v>
      </c>
      <c r="C233" s="77">
        <v>36</v>
      </c>
      <c r="D233" s="78" t="s">
        <v>59</v>
      </c>
      <c r="E233" s="79">
        <v>15</v>
      </c>
      <c r="F233" s="79">
        <v>300</v>
      </c>
      <c r="G233" s="79">
        <v>14.87</v>
      </c>
      <c r="H233" s="80">
        <v>206175.5</v>
      </c>
      <c r="I233" s="80">
        <v>292700.71999999997</v>
      </c>
      <c r="J233" s="79">
        <v>26</v>
      </c>
      <c r="K233" s="79">
        <v>772</v>
      </c>
      <c r="L233" s="79">
        <v>28.63</v>
      </c>
      <c r="M233" s="80">
        <v>665049.03</v>
      </c>
      <c r="N233" s="80">
        <v>424139.09</v>
      </c>
      <c r="O233" s="79">
        <v>25</v>
      </c>
      <c r="P233" s="79">
        <v>573</v>
      </c>
      <c r="Q233" s="79">
        <v>26.89</v>
      </c>
      <c r="R233" s="80">
        <v>546762.75</v>
      </c>
      <c r="S233" s="80">
        <v>187905.87</v>
      </c>
      <c r="T233" s="79">
        <v>29</v>
      </c>
      <c r="U233" s="79">
        <v>927</v>
      </c>
      <c r="V233" s="79">
        <v>48.85</v>
      </c>
      <c r="W233" s="80">
        <v>1378521.82</v>
      </c>
      <c r="X233" s="80">
        <v>977917.91</v>
      </c>
    </row>
    <row r="234" spans="1:24" x14ac:dyDescent="0.25">
      <c r="A234" s="78">
        <v>76232</v>
      </c>
      <c r="B234" s="78" t="s">
        <v>252</v>
      </c>
      <c r="C234" s="83">
        <v>28</v>
      </c>
      <c r="D234" s="78" t="s">
        <v>59</v>
      </c>
      <c r="E234" s="79">
        <v>4</v>
      </c>
      <c r="F234" s="79">
        <v>99</v>
      </c>
      <c r="G234" s="79">
        <v>4.92</v>
      </c>
      <c r="H234" s="80">
        <v>99830.69</v>
      </c>
      <c r="I234" s="80">
        <v>51969.09</v>
      </c>
      <c r="J234" s="79">
        <v>2</v>
      </c>
      <c r="K234" s="79">
        <v>43</v>
      </c>
      <c r="L234" s="79">
        <v>2.5499999999999998</v>
      </c>
      <c r="M234" s="80">
        <v>44703.85</v>
      </c>
      <c r="N234" s="80">
        <v>20565.07</v>
      </c>
      <c r="O234" s="79">
        <v>8</v>
      </c>
      <c r="P234" s="79">
        <v>119</v>
      </c>
      <c r="Q234" s="79">
        <v>14.7</v>
      </c>
      <c r="R234" s="80">
        <v>92126.64</v>
      </c>
      <c r="S234" s="80">
        <v>66390.92</v>
      </c>
      <c r="T234" s="79">
        <v>7</v>
      </c>
      <c r="U234" s="79">
        <v>258</v>
      </c>
      <c r="V234" s="79">
        <v>8.93</v>
      </c>
      <c r="W234" s="80">
        <v>250783.34</v>
      </c>
      <c r="X234" s="80">
        <v>140908.81</v>
      </c>
    </row>
    <row r="235" spans="1:24" x14ac:dyDescent="0.25">
      <c r="A235" s="78">
        <v>76104</v>
      </c>
      <c r="B235" s="76" t="s">
        <v>253</v>
      </c>
      <c r="C235" s="77">
        <v>9</v>
      </c>
      <c r="D235" s="78" t="s">
        <v>59</v>
      </c>
      <c r="E235" s="79">
        <v>2</v>
      </c>
      <c r="F235" s="79">
        <v>60</v>
      </c>
      <c r="G235" s="79">
        <v>6.68</v>
      </c>
      <c r="H235" s="80">
        <v>79735.61</v>
      </c>
      <c r="I235" s="80">
        <v>21851.9</v>
      </c>
      <c r="J235" s="79">
        <v>1</v>
      </c>
      <c r="K235" s="79">
        <v>24</v>
      </c>
      <c r="L235" s="79">
        <v>3.71</v>
      </c>
      <c r="M235" s="80">
        <v>38816.559999999998</v>
      </c>
      <c r="N235" s="80">
        <v>0</v>
      </c>
      <c r="O235" s="79">
        <v>0</v>
      </c>
      <c r="P235" s="79">
        <v>0</v>
      </c>
      <c r="Q235" s="79">
        <v>0</v>
      </c>
      <c r="R235" s="80">
        <v>0</v>
      </c>
      <c r="S235" s="80">
        <v>0</v>
      </c>
      <c r="T235" s="79">
        <v>2</v>
      </c>
      <c r="U235" s="79">
        <v>17</v>
      </c>
      <c r="V235" s="79">
        <v>3.67</v>
      </c>
      <c r="W235" s="80">
        <v>17165.57</v>
      </c>
      <c r="X235" s="80">
        <v>8939.5499999999993</v>
      </c>
    </row>
    <row r="236" spans="1:24" x14ac:dyDescent="0.25">
      <c r="A236" s="76">
        <v>76315</v>
      </c>
      <c r="B236" s="76" t="s">
        <v>254</v>
      </c>
      <c r="C236" s="77">
        <v>31</v>
      </c>
      <c r="D236" s="78" t="s">
        <v>59</v>
      </c>
      <c r="E236" s="79">
        <v>7</v>
      </c>
      <c r="F236" s="79">
        <v>195</v>
      </c>
      <c r="G236" s="79">
        <v>11.55</v>
      </c>
      <c r="H236" s="80">
        <v>202814.74</v>
      </c>
      <c r="I236" s="80">
        <v>110113.15</v>
      </c>
      <c r="J236" s="79">
        <v>32</v>
      </c>
      <c r="K236" s="79">
        <v>866</v>
      </c>
      <c r="L236" s="79">
        <v>43.78</v>
      </c>
      <c r="M236" s="80">
        <v>906469.6</v>
      </c>
      <c r="N236" s="80">
        <v>473100.79</v>
      </c>
      <c r="O236" s="79">
        <v>14</v>
      </c>
      <c r="P236" s="79">
        <v>316</v>
      </c>
      <c r="Q236" s="79">
        <v>13.49</v>
      </c>
      <c r="R236" s="80">
        <v>275200.52</v>
      </c>
      <c r="S236" s="80">
        <v>178197.09</v>
      </c>
      <c r="T236" s="79">
        <v>7</v>
      </c>
      <c r="U236" s="79">
        <v>210</v>
      </c>
      <c r="V236" s="79">
        <v>11</v>
      </c>
      <c r="W236" s="80">
        <v>240981.48</v>
      </c>
      <c r="X236" s="80">
        <v>108549.54</v>
      </c>
    </row>
    <row r="237" spans="1:24" x14ac:dyDescent="0.25">
      <c r="A237" s="76">
        <v>76458</v>
      </c>
      <c r="B237" s="76" t="s">
        <v>255</v>
      </c>
      <c r="C237" s="77">
        <v>26</v>
      </c>
      <c r="D237" s="78" t="s">
        <v>59</v>
      </c>
      <c r="E237" s="79">
        <v>23</v>
      </c>
      <c r="F237" s="79">
        <v>314</v>
      </c>
      <c r="G237" s="79">
        <v>19</v>
      </c>
      <c r="H237" s="80">
        <v>226924.41</v>
      </c>
      <c r="I237" s="80">
        <v>78667.88</v>
      </c>
      <c r="J237" s="79">
        <v>25</v>
      </c>
      <c r="K237" s="79">
        <v>816</v>
      </c>
      <c r="L237" s="79">
        <v>50.35</v>
      </c>
      <c r="M237" s="80">
        <v>929163.62</v>
      </c>
      <c r="N237" s="80">
        <v>508785.02</v>
      </c>
      <c r="O237" s="79">
        <v>10</v>
      </c>
      <c r="P237" s="79">
        <v>292</v>
      </c>
      <c r="Q237" s="79">
        <v>18.73</v>
      </c>
      <c r="R237" s="80">
        <v>275323.46999999997</v>
      </c>
      <c r="S237" s="80">
        <v>158054.71</v>
      </c>
      <c r="T237" s="79">
        <v>10</v>
      </c>
      <c r="U237" s="79">
        <v>314</v>
      </c>
      <c r="V237" s="79">
        <v>22.95</v>
      </c>
      <c r="W237" s="80">
        <v>374120.26</v>
      </c>
      <c r="X237" s="80">
        <v>179231.57</v>
      </c>
    </row>
    <row r="238" spans="1:24" x14ac:dyDescent="0.25">
      <c r="A238" s="76">
        <v>70039</v>
      </c>
      <c r="B238" s="76" t="s">
        <v>256</v>
      </c>
      <c r="C238" s="77">
        <v>35</v>
      </c>
      <c r="D238" s="78" t="s">
        <v>59</v>
      </c>
      <c r="E238" s="79">
        <v>2</v>
      </c>
      <c r="F238" s="79">
        <v>50</v>
      </c>
      <c r="G238" s="79">
        <v>3.58</v>
      </c>
      <c r="H238" s="80">
        <v>50118.64</v>
      </c>
      <c r="I238" s="80">
        <v>27688.5</v>
      </c>
      <c r="J238" s="79">
        <v>3</v>
      </c>
      <c r="K238" s="79">
        <v>35</v>
      </c>
      <c r="L238" s="79">
        <v>4.8499999999999996</v>
      </c>
      <c r="M238" s="80">
        <v>39141.730000000003</v>
      </c>
      <c r="N238" s="80">
        <v>18639.82</v>
      </c>
      <c r="O238" s="79">
        <v>5</v>
      </c>
      <c r="P238" s="79">
        <v>110</v>
      </c>
      <c r="Q238" s="79">
        <v>7.88</v>
      </c>
      <c r="R238" s="80">
        <v>88539.23</v>
      </c>
      <c r="S238" s="80">
        <v>60305.3</v>
      </c>
      <c r="T238" s="79">
        <v>10</v>
      </c>
      <c r="U238" s="79">
        <v>238</v>
      </c>
      <c r="V238" s="79">
        <v>12.53</v>
      </c>
      <c r="W238" s="80">
        <v>213654.07</v>
      </c>
      <c r="X238" s="80">
        <v>149042.67000000001</v>
      </c>
    </row>
    <row r="239" spans="1:24" x14ac:dyDescent="0.25">
      <c r="A239" s="76">
        <v>70066</v>
      </c>
      <c r="B239" s="76" t="s">
        <v>256</v>
      </c>
      <c r="C239" s="77">
        <v>28</v>
      </c>
      <c r="D239" s="78" t="s">
        <v>59</v>
      </c>
      <c r="E239" s="79">
        <v>28</v>
      </c>
      <c r="F239" s="79">
        <v>726</v>
      </c>
      <c r="G239" s="79">
        <v>36.200000000000003</v>
      </c>
      <c r="H239" s="80">
        <v>642778.03</v>
      </c>
      <c r="I239" s="80">
        <v>411189.62</v>
      </c>
      <c r="J239" s="79">
        <v>30</v>
      </c>
      <c r="K239" s="79">
        <v>714</v>
      </c>
      <c r="L239" s="79">
        <v>37.22</v>
      </c>
      <c r="M239" s="80">
        <v>686470.68</v>
      </c>
      <c r="N239" s="80">
        <v>392051.16</v>
      </c>
      <c r="O239" s="79">
        <v>35</v>
      </c>
      <c r="P239" s="79">
        <v>731</v>
      </c>
      <c r="Q239" s="79">
        <v>46.34</v>
      </c>
      <c r="R239" s="80">
        <v>709181.75</v>
      </c>
      <c r="S239" s="80">
        <v>390472.48</v>
      </c>
      <c r="T239" s="79">
        <v>31</v>
      </c>
      <c r="U239" s="79">
        <v>726</v>
      </c>
      <c r="V239" s="79">
        <v>44.47</v>
      </c>
      <c r="W239" s="80">
        <v>696769.68</v>
      </c>
      <c r="X239" s="80">
        <v>350394.64</v>
      </c>
    </row>
    <row r="240" spans="1:24" x14ac:dyDescent="0.25">
      <c r="A240" s="76">
        <v>70209</v>
      </c>
      <c r="B240" s="76" t="s">
        <v>256</v>
      </c>
      <c r="C240" s="77">
        <v>37</v>
      </c>
      <c r="D240" s="78" t="s">
        <v>59</v>
      </c>
      <c r="E240" s="79">
        <v>3</v>
      </c>
      <c r="F240" s="79">
        <v>58</v>
      </c>
      <c r="G240" s="79">
        <v>4.4400000000000004</v>
      </c>
      <c r="H240" s="80">
        <v>42412.51</v>
      </c>
      <c r="I240" s="80">
        <v>33012.42</v>
      </c>
      <c r="J240" s="79">
        <v>0</v>
      </c>
      <c r="K240" s="79">
        <v>0</v>
      </c>
      <c r="L240" s="79">
        <v>0</v>
      </c>
      <c r="M240" s="80">
        <v>0</v>
      </c>
      <c r="N240" s="80">
        <v>0</v>
      </c>
      <c r="O240" s="79">
        <v>1</v>
      </c>
      <c r="P240" s="79">
        <v>34</v>
      </c>
      <c r="Q240" s="79">
        <v>4.13</v>
      </c>
      <c r="R240" s="80">
        <v>30488.799999999999</v>
      </c>
      <c r="S240" s="80">
        <v>18639.82</v>
      </c>
      <c r="T240" s="79">
        <v>0</v>
      </c>
      <c r="U240" s="79">
        <v>0</v>
      </c>
      <c r="V240" s="79">
        <v>0</v>
      </c>
      <c r="W240" s="80">
        <v>0</v>
      </c>
      <c r="X240" s="80">
        <v>0</v>
      </c>
    </row>
    <row r="241" spans="1:24" x14ac:dyDescent="0.25">
      <c r="A241" s="76">
        <v>76132</v>
      </c>
      <c r="B241" s="76" t="s">
        <v>257</v>
      </c>
      <c r="C241" s="77">
        <v>10</v>
      </c>
      <c r="D241" s="78" t="s">
        <v>59</v>
      </c>
      <c r="E241" s="79">
        <v>29</v>
      </c>
      <c r="F241" s="79">
        <v>746</v>
      </c>
      <c r="G241" s="79">
        <v>37.340000000000003</v>
      </c>
      <c r="H241" s="80">
        <v>804304.45</v>
      </c>
      <c r="I241" s="80">
        <v>389081.17</v>
      </c>
      <c r="J241" s="79">
        <v>25</v>
      </c>
      <c r="K241" s="79">
        <v>806</v>
      </c>
      <c r="L241" s="79">
        <v>48.26</v>
      </c>
      <c r="M241" s="80">
        <v>806587.19</v>
      </c>
      <c r="N241" s="80">
        <v>444807.98</v>
      </c>
      <c r="O241" s="79">
        <v>21</v>
      </c>
      <c r="P241" s="79">
        <v>515</v>
      </c>
      <c r="Q241" s="79">
        <v>33.56</v>
      </c>
      <c r="R241" s="80">
        <v>499271.9</v>
      </c>
      <c r="S241" s="80">
        <v>276088.63</v>
      </c>
      <c r="T241" s="79">
        <v>28</v>
      </c>
      <c r="U241" s="79">
        <v>628</v>
      </c>
      <c r="V241" s="79">
        <v>37.01</v>
      </c>
      <c r="W241" s="80">
        <v>625762.55000000005</v>
      </c>
      <c r="X241" s="80">
        <v>332873.84999999998</v>
      </c>
    </row>
    <row r="242" spans="1:24" x14ac:dyDescent="0.25">
      <c r="A242" s="76">
        <v>70317</v>
      </c>
      <c r="B242" s="76" t="s">
        <v>258</v>
      </c>
      <c r="C242" s="77">
        <v>52</v>
      </c>
      <c r="D242" s="78" t="s">
        <v>59</v>
      </c>
      <c r="E242" s="79">
        <v>1</v>
      </c>
      <c r="F242" s="79">
        <v>13</v>
      </c>
      <c r="G242" s="79">
        <v>1.31</v>
      </c>
      <c r="H242" s="80">
        <v>17504.689999999999</v>
      </c>
      <c r="I242" s="80">
        <v>7475.65</v>
      </c>
      <c r="J242" s="79">
        <v>5</v>
      </c>
      <c r="K242" s="79">
        <v>106</v>
      </c>
      <c r="L242" s="79">
        <v>6.67</v>
      </c>
      <c r="M242" s="80">
        <v>109507.12</v>
      </c>
      <c r="N242" s="80">
        <v>80893.17</v>
      </c>
      <c r="O242" s="79">
        <v>5</v>
      </c>
      <c r="P242" s="79">
        <v>93</v>
      </c>
      <c r="Q242" s="79">
        <v>9.48</v>
      </c>
      <c r="R242" s="80">
        <v>89149.13</v>
      </c>
      <c r="S242" s="80">
        <v>91642.59</v>
      </c>
      <c r="T242" s="79">
        <v>3</v>
      </c>
      <c r="U242" s="79">
        <v>51</v>
      </c>
      <c r="V242" s="79">
        <v>5.55</v>
      </c>
      <c r="W242" s="80">
        <v>64737</v>
      </c>
      <c r="X242" s="80">
        <v>21229.42</v>
      </c>
    </row>
    <row r="243" spans="1:24" x14ac:dyDescent="0.25">
      <c r="A243" s="76">
        <v>70229</v>
      </c>
      <c r="B243" s="76" t="s">
        <v>259</v>
      </c>
      <c r="C243" s="77">
        <v>26</v>
      </c>
      <c r="D243" s="78" t="s">
        <v>59</v>
      </c>
      <c r="E243" s="79">
        <v>18</v>
      </c>
      <c r="F243" s="79">
        <v>439</v>
      </c>
      <c r="G243" s="79">
        <v>34.28</v>
      </c>
      <c r="H243" s="80">
        <v>420949.29</v>
      </c>
      <c r="I243" s="80">
        <v>215816.1</v>
      </c>
      <c r="J243" s="79">
        <v>21</v>
      </c>
      <c r="K243" s="79">
        <v>602</v>
      </c>
      <c r="L243" s="79">
        <v>35.53</v>
      </c>
      <c r="M243" s="80">
        <v>485048.42</v>
      </c>
      <c r="N243" s="80">
        <v>314607.59999999998</v>
      </c>
      <c r="O243" s="79">
        <v>28</v>
      </c>
      <c r="P243" s="79">
        <v>1189</v>
      </c>
      <c r="Q243" s="79">
        <v>54.28</v>
      </c>
      <c r="R243" s="80">
        <v>1106959.3799999999</v>
      </c>
      <c r="S243" s="80">
        <v>619405.04</v>
      </c>
      <c r="T243" s="79">
        <v>30</v>
      </c>
      <c r="U243" s="79">
        <v>876</v>
      </c>
      <c r="V243" s="79">
        <v>57.66</v>
      </c>
      <c r="W243" s="80">
        <v>978693.97</v>
      </c>
      <c r="X243" s="80">
        <v>546217.44999999995</v>
      </c>
    </row>
    <row r="244" spans="1:24" x14ac:dyDescent="0.25">
      <c r="A244" s="76">
        <v>76298</v>
      </c>
      <c r="B244" s="76" t="s">
        <v>260</v>
      </c>
      <c r="C244" s="77">
        <v>28</v>
      </c>
      <c r="D244" s="78" t="s">
        <v>59</v>
      </c>
      <c r="E244" s="79">
        <v>0</v>
      </c>
      <c r="F244" s="79">
        <v>0</v>
      </c>
      <c r="G244" s="79">
        <v>0</v>
      </c>
      <c r="H244" s="80">
        <v>0</v>
      </c>
      <c r="I244" s="80">
        <v>0</v>
      </c>
      <c r="J244" s="79">
        <v>0</v>
      </c>
      <c r="K244" s="79">
        <v>0</v>
      </c>
      <c r="L244" s="79">
        <v>0</v>
      </c>
      <c r="M244" s="80">
        <v>0</v>
      </c>
      <c r="N244" s="80">
        <v>0</v>
      </c>
      <c r="O244" s="79">
        <v>0</v>
      </c>
      <c r="P244" s="79">
        <v>0</v>
      </c>
      <c r="Q244" s="79">
        <v>0</v>
      </c>
      <c r="R244" s="80">
        <v>0</v>
      </c>
      <c r="S244" s="80">
        <v>0</v>
      </c>
      <c r="T244" s="79">
        <v>21</v>
      </c>
      <c r="U244" s="79">
        <v>535</v>
      </c>
      <c r="V244" s="79">
        <v>37.700000000000003</v>
      </c>
      <c r="W244" s="80">
        <v>731410.81</v>
      </c>
      <c r="X244" s="80">
        <v>596379.9</v>
      </c>
    </row>
    <row r="245" spans="1:24" x14ac:dyDescent="0.25">
      <c r="A245" s="76">
        <v>71081</v>
      </c>
      <c r="B245" s="76" t="s">
        <v>261</v>
      </c>
      <c r="C245" s="77">
        <v>53</v>
      </c>
      <c r="D245" s="78" t="s">
        <v>59</v>
      </c>
      <c r="E245" s="79">
        <v>2</v>
      </c>
      <c r="F245" s="79">
        <v>53</v>
      </c>
      <c r="G245" s="79">
        <v>1.96</v>
      </c>
      <c r="H245" s="80">
        <v>55109.06</v>
      </c>
      <c r="I245" s="80">
        <v>30477.65</v>
      </c>
      <c r="J245" s="79">
        <v>3</v>
      </c>
      <c r="K245" s="79">
        <v>61</v>
      </c>
      <c r="L245" s="79">
        <v>5.93</v>
      </c>
      <c r="M245" s="80">
        <v>72952.990000000005</v>
      </c>
      <c r="N245" s="80">
        <v>23573.89</v>
      </c>
      <c r="O245" s="79">
        <v>3</v>
      </c>
      <c r="P245" s="79">
        <v>59</v>
      </c>
      <c r="Q245" s="79">
        <v>11.55</v>
      </c>
      <c r="R245" s="80">
        <v>85004.47</v>
      </c>
      <c r="S245" s="80">
        <v>24670.35</v>
      </c>
      <c r="T245" s="79">
        <v>2</v>
      </c>
      <c r="U245" s="79">
        <v>55</v>
      </c>
      <c r="V245" s="79">
        <v>4.1100000000000003</v>
      </c>
      <c r="W245" s="80">
        <v>62599.05</v>
      </c>
      <c r="X245" s="80">
        <v>45061.06</v>
      </c>
    </row>
    <row r="246" spans="1:24" x14ac:dyDescent="0.25">
      <c r="A246" s="76">
        <v>74828</v>
      </c>
      <c r="B246" s="76" t="s">
        <v>262</v>
      </c>
      <c r="C246" s="77">
        <v>17</v>
      </c>
      <c r="D246" s="78" t="s">
        <v>59</v>
      </c>
      <c r="E246" s="79">
        <v>54</v>
      </c>
      <c r="F246" s="79">
        <v>1768</v>
      </c>
      <c r="G246" s="79">
        <v>111.87</v>
      </c>
      <c r="H246" s="80">
        <v>2063095.57</v>
      </c>
      <c r="I246" s="80">
        <v>1020121.77</v>
      </c>
      <c r="J246" s="79">
        <v>48</v>
      </c>
      <c r="K246" s="79">
        <v>1351</v>
      </c>
      <c r="L246" s="79">
        <v>85.46</v>
      </c>
      <c r="M246" s="80">
        <v>1600657.45</v>
      </c>
      <c r="N246" s="80">
        <v>755919.59</v>
      </c>
      <c r="O246" s="79">
        <v>23</v>
      </c>
      <c r="P246" s="79">
        <v>394</v>
      </c>
      <c r="Q246" s="79">
        <v>44.85</v>
      </c>
      <c r="R246" s="80">
        <v>501480.81</v>
      </c>
      <c r="S246" s="80">
        <v>212165.01</v>
      </c>
      <c r="T246" s="79">
        <v>9</v>
      </c>
      <c r="U246" s="79">
        <v>131</v>
      </c>
      <c r="V246" s="79">
        <v>18.899999999999999</v>
      </c>
      <c r="W246" s="80">
        <v>173487.22</v>
      </c>
      <c r="X246" s="80">
        <v>71818.13</v>
      </c>
    </row>
    <row r="247" spans="1:24" x14ac:dyDescent="0.25">
      <c r="A247" s="78">
        <v>76093</v>
      </c>
      <c r="B247" s="76" t="s">
        <v>263</v>
      </c>
      <c r="C247" s="77">
        <v>9</v>
      </c>
      <c r="D247" s="78" t="s">
        <v>59</v>
      </c>
      <c r="E247" s="79">
        <v>65</v>
      </c>
      <c r="F247" s="79">
        <v>1525</v>
      </c>
      <c r="G247" s="79">
        <v>102.57</v>
      </c>
      <c r="H247" s="80">
        <v>1499558.24</v>
      </c>
      <c r="I247" s="80">
        <v>713527.79</v>
      </c>
      <c r="J247" s="79">
        <v>74</v>
      </c>
      <c r="K247" s="79">
        <v>1664</v>
      </c>
      <c r="L247" s="79">
        <v>83.86</v>
      </c>
      <c r="M247" s="80">
        <v>1315913.6100000001</v>
      </c>
      <c r="N247" s="80">
        <v>954560.68</v>
      </c>
      <c r="O247" s="79">
        <v>63</v>
      </c>
      <c r="P247" s="79">
        <v>1538</v>
      </c>
      <c r="Q247" s="79">
        <v>73.63</v>
      </c>
      <c r="R247" s="80">
        <v>1275525.1299999999</v>
      </c>
      <c r="S247" s="80">
        <v>454021.22</v>
      </c>
      <c r="T247" s="79">
        <v>30</v>
      </c>
      <c r="U247" s="79">
        <v>826</v>
      </c>
      <c r="V247" s="79">
        <v>48.46</v>
      </c>
      <c r="W247" s="80">
        <v>945929.88</v>
      </c>
      <c r="X247" s="80">
        <v>364849.68</v>
      </c>
    </row>
    <row r="248" spans="1:24" x14ac:dyDescent="0.25">
      <c r="A248" s="76">
        <v>76491</v>
      </c>
      <c r="B248" s="76" t="s">
        <v>264</v>
      </c>
      <c r="C248" s="77">
        <v>15</v>
      </c>
      <c r="D248" s="78" t="s">
        <v>59</v>
      </c>
      <c r="E248" s="79">
        <v>10</v>
      </c>
      <c r="F248" s="79">
        <v>247</v>
      </c>
      <c r="G248" s="79">
        <v>23.24</v>
      </c>
      <c r="H248" s="80">
        <v>299465.40000000002</v>
      </c>
      <c r="I248" s="80">
        <v>132095.67000000001</v>
      </c>
      <c r="J248" s="79">
        <v>24</v>
      </c>
      <c r="K248" s="79">
        <v>671</v>
      </c>
      <c r="L248" s="79">
        <v>42.63</v>
      </c>
      <c r="M248" s="80">
        <v>692730.86</v>
      </c>
      <c r="N248" s="80">
        <v>346645.03</v>
      </c>
      <c r="O248" s="79">
        <v>19</v>
      </c>
      <c r="P248" s="79">
        <v>545</v>
      </c>
      <c r="Q248" s="79">
        <v>42.54</v>
      </c>
      <c r="R248" s="80">
        <v>565866.31999999995</v>
      </c>
      <c r="S248" s="80">
        <v>287935.42</v>
      </c>
      <c r="T248" s="79">
        <v>4</v>
      </c>
      <c r="U248" s="79">
        <v>130</v>
      </c>
      <c r="V248" s="79">
        <v>9.5</v>
      </c>
      <c r="W248" s="80">
        <v>117933.39</v>
      </c>
      <c r="X248" s="80">
        <v>70651.429999999993</v>
      </c>
    </row>
    <row r="249" spans="1:24" x14ac:dyDescent="0.25">
      <c r="A249" s="76">
        <v>70451</v>
      </c>
      <c r="B249" s="76" t="s">
        <v>265</v>
      </c>
      <c r="C249" s="77">
        <v>40</v>
      </c>
      <c r="D249" s="78" t="s">
        <v>59</v>
      </c>
      <c r="E249" s="79">
        <v>0</v>
      </c>
      <c r="F249" s="79">
        <v>0</v>
      </c>
      <c r="G249" s="79">
        <v>0</v>
      </c>
      <c r="H249" s="80">
        <v>0</v>
      </c>
      <c r="I249" s="80">
        <v>0</v>
      </c>
      <c r="J249" s="79">
        <v>0</v>
      </c>
      <c r="K249" s="79">
        <v>0</v>
      </c>
      <c r="L249" s="79">
        <v>0</v>
      </c>
      <c r="M249" s="80">
        <v>0</v>
      </c>
      <c r="N249" s="80">
        <v>0</v>
      </c>
      <c r="O249" s="79">
        <v>3</v>
      </c>
      <c r="P249" s="79">
        <v>85</v>
      </c>
      <c r="Q249" s="79">
        <v>5.45</v>
      </c>
      <c r="R249" s="80">
        <v>97672.960000000006</v>
      </c>
      <c r="S249" s="80">
        <v>46322.05</v>
      </c>
      <c r="T249" s="79">
        <v>1</v>
      </c>
      <c r="U249" s="79">
        <v>14</v>
      </c>
      <c r="V249" s="79">
        <v>0.61</v>
      </c>
      <c r="W249" s="80">
        <v>13993.58</v>
      </c>
      <c r="X249" s="80">
        <v>8400</v>
      </c>
    </row>
    <row r="250" spans="1:24" x14ac:dyDescent="0.25">
      <c r="A250" s="76">
        <v>70016</v>
      </c>
      <c r="B250" s="76" t="s">
        <v>266</v>
      </c>
      <c r="C250" s="77">
        <v>53</v>
      </c>
      <c r="D250" s="78" t="s">
        <v>59</v>
      </c>
      <c r="E250" s="79">
        <v>2</v>
      </c>
      <c r="F250" s="79">
        <v>51</v>
      </c>
      <c r="G250" s="79">
        <v>1.1200000000000001</v>
      </c>
      <c r="H250" s="80">
        <v>61797.22</v>
      </c>
      <c r="I250" s="80">
        <v>29327.55</v>
      </c>
      <c r="J250" s="79">
        <v>0</v>
      </c>
      <c r="K250" s="79">
        <v>0</v>
      </c>
      <c r="L250" s="79">
        <v>0</v>
      </c>
      <c r="M250" s="80">
        <v>0</v>
      </c>
      <c r="N250" s="80">
        <v>0</v>
      </c>
      <c r="O250" s="79">
        <v>0</v>
      </c>
      <c r="P250" s="79">
        <v>0</v>
      </c>
      <c r="Q250" s="79">
        <v>0</v>
      </c>
      <c r="R250" s="80">
        <v>0</v>
      </c>
      <c r="S250" s="80">
        <v>0</v>
      </c>
      <c r="T250" s="79">
        <v>0</v>
      </c>
      <c r="U250" s="79">
        <v>0</v>
      </c>
      <c r="V250" s="79">
        <v>0</v>
      </c>
      <c r="W250" s="80">
        <v>0</v>
      </c>
      <c r="X250" s="80">
        <v>0</v>
      </c>
    </row>
    <row r="251" spans="1:24" x14ac:dyDescent="0.25">
      <c r="A251" s="76">
        <v>76570</v>
      </c>
      <c r="B251" s="76" t="s">
        <v>267</v>
      </c>
      <c r="C251" s="77">
        <v>37</v>
      </c>
      <c r="D251" s="78" t="s">
        <v>59</v>
      </c>
      <c r="E251" s="79">
        <v>11</v>
      </c>
      <c r="F251" s="79">
        <v>275</v>
      </c>
      <c r="G251" s="79">
        <v>19.899999999999999</v>
      </c>
      <c r="H251" s="80">
        <v>232338.62</v>
      </c>
      <c r="I251" s="80">
        <v>136777.76</v>
      </c>
      <c r="J251" s="79">
        <v>0</v>
      </c>
      <c r="K251" s="79">
        <v>0</v>
      </c>
      <c r="L251" s="79">
        <v>0</v>
      </c>
      <c r="M251" s="80">
        <v>0</v>
      </c>
      <c r="N251" s="80">
        <v>0</v>
      </c>
      <c r="O251" s="79">
        <v>1</v>
      </c>
      <c r="P251" s="79">
        <v>26</v>
      </c>
      <c r="Q251" s="79">
        <v>0.98</v>
      </c>
      <c r="R251" s="80">
        <v>13601.38</v>
      </c>
      <c r="S251" s="80">
        <v>22544.5</v>
      </c>
      <c r="T251" s="79">
        <v>2</v>
      </c>
      <c r="U251" s="79">
        <v>31</v>
      </c>
      <c r="V251" s="79">
        <v>1.6</v>
      </c>
      <c r="W251" s="80">
        <v>24763.59</v>
      </c>
      <c r="X251" s="80">
        <v>9868.14</v>
      </c>
    </row>
    <row r="252" spans="1:24" x14ac:dyDescent="0.25">
      <c r="A252" s="76">
        <v>70450</v>
      </c>
      <c r="B252" s="76" t="s">
        <v>268</v>
      </c>
      <c r="C252" s="77">
        <v>64</v>
      </c>
      <c r="D252" s="78" t="s">
        <v>59</v>
      </c>
      <c r="E252" s="79">
        <v>1</v>
      </c>
      <c r="F252" s="79">
        <v>25</v>
      </c>
      <c r="G252" s="79">
        <v>1.88</v>
      </c>
      <c r="H252" s="80">
        <v>23132.76</v>
      </c>
      <c r="I252" s="80">
        <v>13844.25</v>
      </c>
      <c r="J252" s="79">
        <v>6</v>
      </c>
      <c r="K252" s="79">
        <v>125</v>
      </c>
      <c r="L252" s="79">
        <v>5.99</v>
      </c>
      <c r="M252" s="80">
        <v>112869.38</v>
      </c>
      <c r="N252" s="80">
        <v>64142.91</v>
      </c>
      <c r="O252" s="79">
        <v>8</v>
      </c>
      <c r="P252" s="79">
        <v>197</v>
      </c>
      <c r="Q252" s="79">
        <v>8.82</v>
      </c>
      <c r="R252" s="80">
        <v>150415.41</v>
      </c>
      <c r="S252" s="80">
        <v>113465.58</v>
      </c>
      <c r="T252" s="79">
        <v>7</v>
      </c>
      <c r="U252" s="79">
        <v>165</v>
      </c>
      <c r="V252" s="79">
        <v>7.54</v>
      </c>
      <c r="W252" s="80">
        <v>115645.22</v>
      </c>
      <c r="X252" s="80">
        <v>85976.1</v>
      </c>
    </row>
    <row r="253" spans="1:24" x14ac:dyDescent="0.25">
      <c r="A253" s="76">
        <v>76625</v>
      </c>
      <c r="B253" s="76" t="s">
        <v>269</v>
      </c>
      <c r="C253" s="77">
        <v>36</v>
      </c>
      <c r="D253" s="78" t="s">
        <v>59</v>
      </c>
      <c r="E253" s="79">
        <v>86</v>
      </c>
      <c r="F253" s="79">
        <v>3025</v>
      </c>
      <c r="G253" s="79">
        <v>54.4</v>
      </c>
      <c r="H253" s="80">
        <v>2517374.77</v>
      </c>
      <c r="I253" s="80">
        <v>1783520.03</v>
      </c>
      <c r="J253" s="79">
        <v>79</v>
      </c>
      <c r="K253" s="79">
        <v>2471</v>
      </c>
      <c r="L253" s="79">
        <v>71.209999999999994</v>
      </c>
      <c r="M253" s="80">
        <v>2481151.6</v>
      </c>
      <c r="N253" s="80">
        <v>1404187.13</v>
      </c>
      <c r="O253" s="79">
        <v>61</v>
      </c>
      <c r="P253" s="79">
        <v>1958</v>
      </c>
      <c r="Q253" s="79">
        <v>50.28</v>
      </c>
      <c r="R253" s="80">
        <v>1313072.1599999999</v>
      </c>
      <c r="S253" s="80">
        <v>1108363.1000000001</v>
      </c>
      <c r="T253" s="79">
        <v>61</v>
      </c>
      <c r="U253" s="79">
        <v>1305</v>
      </c>
      <c r="V253" s="79">
        <v>43.37</v>
      </c>
      <c r="W253" s="80">
        <v>0</v>
      </c>
      <c r="X253" s="80">
        <v>739098.1</v>
      </c>
    </row>
    <row r="254" spans="1:24" x14ac:dyDescent="0.25">
      <c r="A254" s="76">
        <v>70046</v>
      </c>
      <c r="B254" s="76" t="s">
        <v>270</v>
      </c>
      <c r="C254" s="77">
        <v>49</v>
      </c>
      <c r="D254" s="78" t="s">
        <v>59</v>
      </c>
      <c r="E254" s="79">
        <v>17</v>
      </c>
      <c r="F254" s="79">
        <v>246</v>
      </c>
      <c r="G254" s="79">
        <v>20.75</v>
      </c>
      <c r="H254" s="80">
        <v>279216.40000000002</v>
      </c>
      <c r="I254" s="80">
        <v>125078.02</v>
      </c>
      <c r="J254" s="79">
        <v>16</v>
      </c>
      <c r="K254" s="79">
        <v>355</v>
      </c>
      <c r="L254" s="79">
        <v>23.67</v>
      </c>
      <c r="M254" s="80">
        <v>307623.98</v>
      </c>
      <c r="N254" s="80">
        <v>181080.8</v>
      </c>
      <c r="O254" s="79">
        <v>4</v>
      </c>
      <c r="P254" s="79">
        <v>122</v>
      </c>
      <c r="Q254" s="79">
        <v>9.58</v>
      </c>
      <c r="R254" s="80">
        <v>141121.71</v>
      </c>
      <c r="S254" s="80">
        <v>49818.58</v>
      </c>
      <c r="T254" s="79">
        <v>0</v>
      </c>
      <c r="U254" s="79">
        <v>0</v>
      </c>
      <c r="V254" s="79">
        <v>0</v>
      </c>
      <c r="W254" s="80">
        <v>0</v>
      </c>
      <c r="X254" s="80">
        <v>0</v>
      </c>
    </row>
    <row r="255" spans="1:24" x14ac:dyDescent="0.25">
      <c r="A255" s="76">
        <v>81606</v>
      </c>
      <c r="B255" s="76" t="s">
        <v>271</v>
      </c>
      <c r="C255" s="77">
        <v>26</v>
      </c>
      <c r="D255" s="78" t="s">
        <v>59</v>
      </c>
      <c r="E255" s="79">
        <v>2</v>
      </c>
      <c r="F255" s="79">
        <v>88</v>
      </c>
      <c r="G255" s="79">
        <v>4.4000000000000004</v>
      </c>
      <c r="H255" s="80">
        <v>163631.92000000001</v>
      </c>
      <c r="I255" s="80">
        <v>49646.8</v>
      </c>
      <c r="J255" s="79">
        <v>3</v>
      </c>
      <c r="K255" s="79">
        <v>76</v>
      </c>
      <c r="L255" s="79">
        <v>5.37</v>
      </c>
      <c r="M255" s="80">
        <v>106000.08</v>
      </c>
      <c r="N255" s="80">
        <v>41665.480000000003</v>
      </c>
      <c r="O255" s="79">
        <v>4</v>
      </c>
      <c r="P255" s="79">
        <v>78</v>
      </c>
      <c r="Q255" s="79">
        <v>5.29</v>
      </c>
      <c r="R255" s="80">
        <v>156806.07</v>
      </c>
      <c r="S255" s="80">
        <v>42761.94</v>
      </c>
      <c r="T255" s="79">
        <v>4</v>
      </c>
      <c r="U255" s="79">
        <v>131</v>
      </c>
      <c r="V255" s="79">
        <v>12.65</v>
      </c>
      <c r="W255" s="80">
        <v>272782.93</v>
      </c>
      <c r="X255" s="80">
        <v>71818.13</v>
      </c>
    </row>
    <row r="260" spans="25:81" x14ac:dyDescent="0.25">
      <c r="Y260" s="4" t="s">
        <v>31</v>
      </c>
      <c r="AC260" s="4" t="s">
        <v>31</v>
      </c>
      <c r="AG260" s="4" t="s">
        <v>31</v>
      </c>
      <c r="AK260" s="6" t="s">
        <v>31</v>
      </c>
      <c r="AO260" s="7" t="s">
        <v>31</v>
      </c>
      <c r="AT260" s="6" t="s">
        <v>31</v>
      </c>
      <c r="AY260" s="6" t="s">
        <v>31</v>
      </c>
      <c r="BD260" s="6" t="s">
        <v>31</v>
      </c>
      <c r="BI260" s="6" t="s">
        <v>31</v>
      </c>
      <c r="BN260" s="6" t="s">
        <v>31</v>
      </c>
      <c r="BS260" s="6" t="s">
        <v>31</v>
      </c>
      <c r="BX260" s="6" t="s">
        <v>31</v>
      </c>
      <c r="CC260" s="6" t="s">
        <v>31</v>
      </c>
    </row>
    <row r="261" spans="25:81" x14ac:dyDescent="0.25">
      <c r="Y261" s="4" t="s">
        <v>31</v>
      </c>
      <c r="AC261" s="4" t="s">
        <v>31</v>
      </c>
      <c r="AG261" s="4" t="s">
        <v>31</v>
      </c>
      <c r="AK261" s="6" t="s">
        <v>31</v>
      </c>
      <c r="AO261" s="7" t="s">
        <v>31</v>
      </c>
      <c r="AT261" s="6" t="s">
        <v>31</v>
      </c>
      <c r="AY261" s="6" t="s">
        <v>31</v>
      </c>
      <c r="BD261" s="6" t="s">
        <v>31</v>
      </c>
      <c r="BI261" s="6" t="s">
        <v>31</v>
      </c>
      <c r="BN261" s="6" t="s">
        <v>31</v>
      </c>
      <c r="BS261" s="6" t="s">
        <v>31</v>
      </c>
      <c r="BX261" s="6" t="s">
        <v>31</v>
      </c>
      <c r="CC261" s="6" t="s">
        <v>31</v>
      </c>
    </row>
  </sheetData>
  <mergeCells count="17">
    <mergeCell ref="BI6:BL6"/>
    <mergeCell ref="BN6:BQ6"/>
    <mergeCell ref="BS6:BV6"/>
    <mergeCell ref="BX6:CA6"/>
    <mergeCell ref="CC6:CF6"/>
    <mergeCell ref="BD6:BG6"/>
    <mergeCell ref="E6:I6"/>
    <mergeCell ref="J6:N6"/>
    <mergeCell ref="O6:S6"/>
    <mergeCell ref="T6:X6"/>
    <mergeCell ref="Y6:AB6"/>
    <mergeCell ref="AC6:AF6"/>
    <mergeCell ref="AG6:AJ6"/>
    <mergeCell ref="AK6:AN6"/>
    <mergeCell ref="AO6:AR6"/>
    <mergeCell ref="AT6:AW6"/>
    <mergeCell ref="AY6:BB6"/>
  </mergeCells>
  <pageMargins left="0.4" right="0.4" top="0.35" bottom="0.5" header="0.3" footer="0.3"/>
  <pageSetup scale="80" orientation="landscape" r:id="rId1"/>
  <headerFooter>
    <oddFooter>&amp;L&amp;"Times New Roman,Regular"&amp;10Burns &amp;&amp; Associates, Inc.&amp;C&amp;"Times New Roman,Regular"&amp;10Page &amp;P of &amp;N&amp;R&amp;"Times New Roman,Regular"&amp;10February 6,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57"/>
  <sheetViews>
    <sheetView topLeftCell="A204" zoomScale="85" zoomScaleNormal="85" workbookViewId="0">
      <selection activeCell="A219" sqref="A219:XFD224"/>
    </sheetView>
  </sheetViews>
  <sheetFormatPr defaultColWidth="9.109375" defaultRowHeight="13.2" x14ac:dyDescent="0.25"/>
  <cols>
    <col min="1" max="1" width="9.33203125" style="4" customWidth="1"/>
    <col min="2" max="2" width="30.77734375" style="4" customWidth="1"/>
    <col min="3" max="3" width="13.33203125" style="12" customWidth="1"/>
    <col min="4" max="4" width="12.77734375" style="6" customWidth="1"/>
    <col min="5" max="5" width="10.6640625" style="4" customWidth="1"/>
    <col min="6" max="6" width="9.33203125" style="4" customWidth="1"/>
    <col min="7" max="7" width="10.77734375" style="87" customWidth="1"/>
    <col min="8" max="9" width="12.109375" style="4" customWidth="1"/>
    <col min="10" max="11" width="9.33203125" style="4" customWidth="1"/>
    <col min="12" max="12" width="10.77734375" style="87" customWidth="1"/>
    <col min="13" max="14" width="12.109375" style="4" customWidth="1"/>
    <col min="15" max="15" width="10.44140625" style="4" customWidth="1"/>
    <col min="16" max="16" width="9.33203125" style="4" customWidth="1"/>
    <col min="17" max="17" width="10.77734375" style="87" customWidth="1"/>
    <col min="18" max="19" width="12.109375" style="4" customWidth="1"/>
    <col min="20" max="20" width="10.33203125" style="4" customWidth="1"/>
    <col min="21" max="21" width="9.33203125" style="4" customWidth="1"/>
    <col min="22" max="22" width="10.77734375" style="87" customWidth="1"/>
    <col min="23" max="24" width="12.109375" style="4" customWidth="1"/>
    <col min="25" max="31" width="7" style="4" customWidth="1"/>
    <col min="32" max="40" width="7" style="6" customWidth="1"/>
    <col min="41" max="41" width="7.6640625" style="6" customWidth="1"/>
    <col min="42" max="45" width="7" style="6" customWidth="1"/>
    <col min="46" max="46" width="7.6640625" style="6" customWidth="1"/>
    <col min="47" max="50" width="7" style="6" customWidth="1"/>
    <col min="51" max="51" width="7.6640625" style="6" customWidth="1"/>
    <col min="52" max="55" width="7" style="6" customWidth="1"/>
    <col min="56" max="56" width="7.6640625" style="6" customWidth="1"/>
    <col min="57" max="60" width="7" style="6" customWidth="1"/>
    <col min="61" max="61" width="7.6640625" style="6" customWidth="1"/>
    <col min="62" max="65" width="7" style="6" customWidth="1"/>
    <col min="66" max="66" width="7.6640625" style="6" customWidth="1"/>
    <col min="67" max="16384" width="9.109375" style="4"/>
  </cols>
  <sheetData>
    <row r="1" spans="1:127" ht="13.8" x14ac:dyDescent="0.25">
      <c r="A1" s="1" t="s">
        <v>272</v>
      </c>
      <c r="B1" s="1"/>
      <c r="C1" s="2"/>
      <c r="D1" s="3"/>
      <c r="Y1" s="6"/>
      <c r="AC1" s="6"/>
    </row>
    <row r="2" spans="1:127" ht="13.8" x14ac:dyDescent="0.25">
      <c r="A2" s="1" t="s">
        <v>1</v>
      </c>
      <c r="B2" s="1"/>
      <c r="C2" s="2"/>
      <c r="D2" s="3"/>
      <c r="G2" s="4"/>
      <c r="L2" s="4"/>
      <c r="Q2" s="4"/>
      <c r="V2" s="4"/>
      <c r="Y2" s="6"/>
      <c r="AC2" s="6"/>
      <c r="BO2" s="6"/>
      <c r="BS2" s="6"/>
      <c r="BW2" s="6"/>
      <c r="BZ2" s="6"/>
      <c r="CA2" s="6"/>
      <c r="CB2" s="6"/>
      <c r="CC2" s="6"/>
      <c r="CD2" s="6"/>
      <c r="CE2" s="7"/>
      <c r="CF2" s="7"/>
      <c r="CG2" s="7"/>
      <c r="CH2" s="7"/>
      <c r="CI2" s="8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</row>
    <row r="3" spans="1:127" ht="13.8" x14ac:dyDescent="0.25">
      <c r="A3" s="9" t="s">
        <v>2</v>
      </c>
      <c r="B3" s="9"/>
      <c r="C3" s="10"/>
      <c r="D3" s="88"/>
      <c r="E3" s="10"/>
      <c r="F3" s="10"/>
      <c r="I3" s="10"/>
      <c r="Y3" s="6"/>
      <c r="AC3" s="6"/>
    </row>
    <row r="4" spans="1:127" ht="13.8" x14ac:dyDescent="0.25">
      <c r="A4" s="9" t="s">
        <v>273</v>
      </c>
      <c r="B4" s="9"/>
      <c r="C4" s="10"/>
      <c r="D4" s="88"/>
      <c r="E4" s="10"/>
      <c r="F4" s="10"/>
      <c r="I4" s="10"/>
      <c r="J4" s="4" t="s">
        <v>31</v>
      </c>
      <c r="O4" s="4" t="s">
        <v>31</v>
      </c>
      <c r="T4" s="4" t="s">
        <v>31</v>
      </c>
      <c r="Y4" s="6"/>
      <c r="AC4" s="6"/>
    </row>
    <row r="5" spans="1:127" ht="6.75" customHeight="1" x14ac:dyDescent="0.25"/>
    <row r="6" spans="1:127" x14ac:dyDescent="0.25">
      <c r="E6" s="513" t="s">
        <v>274</v>
      </c>
      <c r="F6" s="514"/>
      <c r="G6" s="514"/>
      <c r="H6" s="514"/>
      <c r="I6" s="515"/>
      <c r="J6" s="513" t="s">
        <v>275</v>
      </c>
      <c r="K6" s="514"/>
      <c r="L6" s="514"/>
      <c r="M6" s="514"/>
      <c r="N6" s="515"/>
      <c r="O6" s="513" t="s">
        <v>276</v>
      </c>
      <c r="P6" s="514"/>
      <c r="Q6" s="514"/>
      <c r="R6" s="514"/>
      <c r="S6" s="515"/>
      <c r="T6" s="513" t="s">
        <v>277</v>
      </c>
      <c r="U6" s="514"/>
      <c r="V6" s="514"/>
      <c r="W6" s="514"/>
      <c r="X6" s="515"/>
      <c r="Y6" s="510" t="s">
        <v>278</v>
      </c>
      <c r="Z6" s="511"/>
      <c r="AA6" s="511"/>
      <c r="AB6" s="512"/>
      <c r="AC6" s="510" t="s">
        <v>10</v>
      </c>
      <c r="AD6" s="511"/>
      <c r="AE6" s="511"/>
      <c r="AF6" s="512"/>
      <c r="AG6" s="516" t="s">
        <v>11</v>
      </c>
      <c r="AH6" s="517"/>
      <c r="AI6" s="517"/>
      <c r="AJ6" s="518"/>
      <c r="AK6" s="504" t="s">
        <v>279</v>
      </c>
      <c r="AL6" s="504"/>
      <c r="AM6" s="504"/>
      <c r="AN6" s="504"/>
      <c r="AP6" s="504" t="s">
        <v>280</v>
      </c>
      <c r="AQ6" s="504"/>
      <c r="AR6" s="504"/>
      <c r="AS6" s="504"/>
      <c r="AU6" s="504" t="s">
        <v>17</v>
      </c>
      <c r="AV6" s="504"/>
      <c r="AW6" s="504"/>
      <c r="AX6" s="504"/>
      <c r="AZ6" s="504" t="s">
        <v>18</v>
      </c>
      <c r="BA6" s="504"/>
      <c r="BB6" s="504"/>
      <c r="BC6" s="504"/>
      <c r="BE6" s="504" t="s">
        <v>281</v>
      </c>
      <c r="BF6" s="504"/>
      <c r="BG6" s="504"/>
      <c r="BH6" s="504"/>
      <c r="BJ6" s="504" t="s">
        <v>282</v>
      </c>
      <c r="BK6" s="504"/>
      <c r="BL6" s="504"/>
      <c r="BM6" s="504"/>
    </row>
    <row r="7" spans="1:127" s="92" customFormat="1" ht="46.2" customHeight="1" x14ac:dyDescent="0.3">
      <c r="A7" s="89" t="s">
        <v>21</v>
      </c>
      <c r="B7" s="89" t="s">
        <v>22</v>
      </c>
      <c r="C7" s="90" t="s">
        <v>440</v>
      </c>
      <c r="D7" s="13" t="s">
        <v>24</v>
      </c>
      <c r="E7" s="15" t="s">
        <v>283</v>
      </c>
      <c r="F7" s="15" t="s">
        <v>284</v>
      </c>
      <c r="G7" s="91" t="s">
        <v>285</v>
      </c>
      <c r="H7" s="15" t="s">
        <v>286</v>
      </c>
      <c r="I7" s="15" t="s">
        <v>29</v>
      </c>
      <c r="J7" s="15" t="s">
        <v>283</v>
      </c>
      <c r="K7" s="15" t="s">
        <v>284</v>
      </c>
      <c r="L7" s="91" t="s">
        <v>285</v>
      </c>
      <c r="M7" s="15" t="s">
        <v>286</v>
      </c>
      <c r="N7" s="15" t="s">
        <v>29</v>
      </c>
      <c r="O7" s="15" t="s">
        <v>283</v>
      </c>
      <c r="P7" s="15" t="s">
        <v>284</v>
      </c>
      <c r="Q7" s="91" t="s">
        <v>285</v>
      </c>
      <c r="R7" s="15" t="s">
        <v>286</v>
      </c>
      <c r="S7" s="15" t="s">
        <v>29</v>
      </c>
      <c r="T7" s="15" t="s">
        <v>283</v>
      </c>
      <c r="U7" s="15" t="s">
        <v>284</v>
      </c>
      <c r="V7" s="91" t="s">
        <v>285</v>
      </c>
      <c r="W7" s="15" t="s">
        <v>286</v>
      </c>
      <c r="X7" s="15" t="s">
        <v>29</v>
      </c>
      <c r="Y7" s="17">
        <v>2012</v>
      </c>
      <c r="Z7" s="17">
        <v>2013</v>
      </c>
      <c r="AA7" s="17">
        <v>2014</v>
      </c>
      <c r="AB7" s="17">
        <v>2015</v>
      </c>
      <c r="AC7" s="17">
        <v>2012</v>
      </c>
      <c r="AD7" s="17">
        <v>2013</v>
      </c>
      <c r="AE7" s="17">
        <v>2014</v>
      </c>
      <c r="AF7" s="17">
        <v>2015</v>
      </c>
      <c r="AG7" s="17">
        <v>2012</v>
      </c>
      <c r="AH7" s="17">
        <v>2013</v>
      </c>
      <c r="AI7" s="17">
        <v>2014</v>
      </c>
      <c r="AJ7" s="17">
        <v>2015</v>
      </c>
      <c r="AK7" s="17">
        <v>2012</v>
      </c>
      <c r="AL7" s="17">
        <v>2013</v>
      </c>
      <c r="AM7" s="17">
        <v>2014</v>
      </c>
      <c r="AN7" s="17">
        <v>2015</v>
      </c>
      <c r="AO7" s="15" t="s">
        <v>30</v>
      </c>
      <c r="AP7" s="17">
        <v>2012</v>
      </c>
      <c r="AQ7" s="17">
        <v>2013</v>
      </c>
      <c r="AR7" s="17">
        <v>2014</v>
      </c>
      <c r="AS7" s="17">
        <v>2015</v>
      </c>
      <c r="AT7" s="15" t="s">
        <v>30</v>
      </c>
      <c r="AU7" s="17">
        <v>2012</v>
      </c>
      <c r="AV7" s="17">
        <v>2013</v>
      </c>
      <c r="AW7" s="17">
        <v>2014</v>
      </c>
      <c r="AX7" s="17">
        <v>2015</v>
      </c>
      <c r="AY7" s="15" t="s">
        <v>30</v>
      </c>
      <c r="AZ7" s="17">
        <v>2012</v>
      </c>
      <c r="BA7" s="17">
        <v>2013</v>
      </c>
      <c r="BB7" s="17">
        <v>2014</v>
      </c>
      <c r="BC7" s="17">
        <v>2015</v>
      </c>
      <c r="BD7" s="15" t="s">
        <v>30</v>
      </c>
      <c r="BE7" s="17">
        <v>2012</v>
      </c>
      <c r="BF7" s="17">
        <v>2013</v>
      </c>
      <c r="BG7" s="17">
        <v>2014</v>
      </c>
      <c r="BH7" s="17">
        <v>2015</v>
      </c>
      <c r="BI7" s="15" t="s">
        <v>30</v>
      </c>
      <c r="BJ7" s="17">
        <v>2012</v>
      </c>
      <c r="BK7" s="17">
        <v>2013</v>
      </c>
      <c r="BL7" s="17">
        <v>2014</v>
      </c>
      <c r="BM7" s="17">
        <v>2015</v>
      </c>
      <c r="BN7" s="15" t="s">
        <v>30</v>
      </c>
    </row>
    <row r="8" spans="1:127" s="34" customFormat="1" ht="15.6" customHeight="1" x14ac:dyDescent="0.3">
      <c r="A8" s="22" t="s">
        <v>31</v>
      </c>
      <c r="B8" s="22" t="s">
        <v>32</v>
      </c>
      <c r="C8" s="23"/>
      <c r="D8" s="24"/>
      <c r="E8" s="25">
        <f t="shared" ref="E8:X8" si="0">SUM(E24:E218)</f>
        <v>5976311</v>
      </c>
      <c r="F8" s="25">
        <f t="shared" si="0"/>
        <v>5335048</v>
      </c>
      <c r="G8" s="25">
        <f t="shared" si="0"/>
        <v>3815251.6499999994</v>
      </c>
      <c r="H8" s="26">
        <f t="shared" si="0"/>
        <v>429862070.09999979</v>
      </c>
      <c r="I8" s="26">
        <f t="shared" si="0"/>
        <v>258657065.72000009</v>
      </c>
      <c r="J8" s="25">
        <f t="shared" si="0"/>
        <v>6808139</v>
      </c>
      <c r="K8" s="25">
        <f t="shared" si="0"/>
        <v>6082992</v>
      </c>
      <c r="L8" s="25">
        <f t="shared" si="0"/>
        <v>4488660.8300000047</v>
      </c>
      <c r="M8" s="26">
        <f t="shared" si="0"/>
        <v>515546463.93000019</v>
      </c>
      <c r="N8" s="26">
        <f t="shared" si="0"/>
        <v>270825385.96000016</v>
      </c>
      <c r="O8" s="25">
        <f t="shared" si="0"/>
        <v>7125034</v>
      </c>
      <c r="P8" s="25">
        <f t="shared" si="0"/>
        <v>6409274</v>
      </c>
      <c r="Q8" s="25">
        <f t="shared" si="0"/>
        <v>4705232.0300000021</v>
      </c>
      <c r="R8" s="26">
        <f t="shared" si="0"/>
        <v>552045307.62999952</v>
      </c>
      <c r="S8" s="26">
        <f t="shared" si="0"/>
        <v>284084960.48999995</v>
      </c>
      <c r="T8" s="25">
        <f t="shared" si="0"/>
        <v>7717317</v>
      </c>
      <c r="U8" s="25">
        <f t="shared" si="0"/>
        <v>6848518</v>
      </c>
      <c r="V8" s="25">
        <f t="shared" si="0"/>
        <v>4816250.0200000005</v>
      </c>
      <c r="W8" s="26">
        <f t="shared" si="0"/>
        <v>593625572.88999975</v>
      </c>
      <c r="X8" s="26">
        <f t="shared" si="0"/>
        <v>318441940.48999977</v>
      </c>
      <c r="Y8" s="27">
        <f t="shared" ref="Y8:AJ8" si="1">SUM(Y11:Y22)</f>
        <v>1</v>
      </c>
      <c r="Z8" s="27">
        <f t="shared" si="1"/>
        <v>0.99999999999999989</v>
      </c>
      <c r="AA8" s="27">
        <f t="shared" si="1"/>
        <v>1</v>
      </c>
      <c r="AB8" s="27">
        <f t="shared" si="1"/>
        <v>1</v>
      </c>
      <c r="AC8" s="27">
        <f t="shared" si="1"/>
        <v>1.0000000000000004</v>
      </c>
      <c r="AD8" s="27">
        <f t="shared" si="1"/>
        <v>0.99999999999999956</v>
      </c>
      <c r="AE8" s="27">
        <f t="shared" si="1"/>
        <v>1.0000000000000011</v>
      </c>
      <c r="AF8" s="28">
        <f t="shared" si="1"/>
        <v>1.0000000000000004</v>
      </c>
      <c r="AG8" s="28">
        <f t="shared" si="1"/>
        <v>0.99999999999999978</v>
      </c>
      <c r="AH8" s="28">
        <f t="shared" si="1"/>
        <v>0.99999999999999967</v>
      </c>
      <c r="AI8" s="28">
        <f t="shared" si="1"/>
        <v>1.0000000000000004</v>
      </c>
      <c r="AJ8" s="28">
        <f t="shared" si="1"/>
        <v>1.0000000000000009</v>
      </c>
      <c r="AK8" s="31">
        <f>+I8/E8</f>
        <v>43.280389143068369</v>
      </c>
      <c r="AL8" s="31">
        <f>+N8/J8</f>
        <v>39.779649910203091</v>
      </c>
      <c r="AM8" s="31">
        <f>+S8/O8</f>
        <v>39.871383138662907</v>
      </c>
      <c r="AN8" s="31">
        <f>+X8/T8</f>
        <v>41.263296621092508</v>
      </c>
      <c r="AO8" s="28">
        <f>+(AN8/AK8)-1</f>
        <v>-4.6605230727203684E-2</v>
      </c>
      <c r="AP8" s="31">
        <f>+H8/E8</f>
        <v>71.927660742555034</v>
      </c>
      <c r="AQ8" s="31">
        <f>+M8/J8</f>
        <v>75.725020292623313</v>
      </c>
      <c r="AR8" s="31">
        <f>+R8/O8</f>
        <v>77.479673448575753</v>
      </c>
      <c r="AS8" s="31">
        <f>+W8/T8</f>
        <v>76.921237379519297</v>
      </c>
      <c r="AT8" s="28">
        <f>+(AS8/AP8)-1</f>
        <v>6.9424983176324506E-2</v>
      </c>
      <c r="AU8" s="93">
        <f>+AK8/AP8</f>
        <v>0.60172107220306292</v>
      </c>
      <c r="AV8" s="93">
        <f t="shared" ref="AV8:AX22" si="2">+AL8/AQ8</f>
        <v>0.5253171244653756</v>
      </c>
      <c r="AW8" s="93">
        <f t="shared" si="2"/>
        <v>0.51460442931688466</v>
      </c>
      <c r="AX8" s="93">
        <f t="shared" si="2"/>
        <v>0.53643568443269851</v>
      </c>
      <c r="AY8" s="93">
        <f>+(AX8/AU8)-1</f>
        <v>-0.10849775882260038</v>
      </c>
      <c r="AZ8" s="33">
        <f>+G8/F8</f>
        <v>0.71512977015389545</v>
      </c>
      <c r="BA8" s="33">
        <f>+L8/K8</f>
        <v>0.73790345770634003</v>
      </c>
      <c r="BB8" s="33">
        <f>+Q8/P8</f>
        <v>0.73412870630901439</v>
      </c>
      <c r="BC8" s="33">
        <f>+V8/U8</f>
        <v>0.70325434203429127</v>
      </c>
      <c r="BD8" s="28">
        <f>+(BC8/AZ8)-1</f>
        <v>-1.660597644683226E-2</v>
      </c>
      <c r="BE8" s="31">
        <f>+AK8/AZ8</f>
        <v>60.521028419435616</v>
      </c>
      <c r="BF8" s="31">
        <f t="shared" ref="BF8:BH22" si="3">+AL8/BA8</f>
        <v>53.909016816172738</v>
      </c>
      <c r="BG8" s="31">
        <f t="shared" si="3"/>
        <v>54.311162056480022</v>
      </c>
      <c r="BH8" s="31">
        <f t="shared" si="3"/>
        <v>58.674784007349189</v>
      </c>
      <c r="BI8" s="28">
        <f>+(BH8/BE8)-1</f>
        <v>-3.050583343183122E-2</v>
      </c>
      <c r="BJ8" s="31">
        <f>+AP8/AZ8</f>
        <v>100.57987199592635</v>
      </c>
      <c r="BK8" s="31">
        <f t="shared" ref="BK8:BM22" si="4">+AQ8/BA8</f>
        <v>102.62185317304645</v>
      </c>
      <c r="BL8" s="31">
        <f t="shared" si="4"/>
        <v>105.53963192383665</v>
      </c>
      <c r="BM8" s="31">
        <f t="shared" si="4"/>
        <v>109.37897255921749</v>
      </c>
      <c r="BN8" s="28">
        <f>+(BM8/BJ8)-1</f>
        <v>8.7483712085530518E-2</v>
      </c>
    </row>
    <row r="9" spans="1:127" s="34" customFormat="1" ht="15.6" customHeight="1" x14ac:dyDescent="0.3">
      <c r="A9" s="22" t="s">
        <v>31</v>
      </c>
      <c r="B9" s="22" t="s">
        <v>33</v>
      </c>
      <c r="C9" s="23"/>
      <c r="D9" s="24"/>
      <c r="E9" s="25">
        <f>SUM(E11:E18)</f>
        <v>5924975</v>
      </c>
      <c r="F9" s="25">
        <f t="shared" ref="F9:I9" si="5">SUM(F11:F18)</f>
        <v>5286311</v>
      </c>
      <c r="G9" s="25">
        <f>SUM(G11:G18)</f>
        <v>3772911.08</v>
      </c>
      <c r="H9" s="26">
        <f>SUM(H11:H18)</f>
        <v>404512632.62</v>
      </c>
      <c r="I9" s="26">
        <f t="shared" si="5"/>
        <v>253789803.10000002</v>
      </c>
      <c r="J9" s="25">
        <f>SUM(J11:J18)</f>
        <v>6751492</v>
      </c>
      <c r="K9" s="25">
        <f t="shared" ref="K9:N9" si="6">SUM(K11:K18)</f>
        <v>6029375</v>
      </c>
      <c r="L9" s="25">
        <f>SUM(L11:L18)</f>
        <v>4443391.9700000007</v>
      </c>
      <c r="M9" s="26">
        <f>SUM(M11:M18)</f>
        <v>486177303.66999996</v>
      </c>
      <c r="N9" s="26">
        <f t="shared" si="6"/>
        <v>265342997.95000002</v>
      </c>
      <c r="O9" s="25">
        <f>SUM(O11:O18)</f>
        <v>7052011</v>
      </c>
      <c r="P9" s="25">
        <f t="shared" ref="P9:S9" si="7">SUM(P11:P18)</f>
        <v>6340200</v>
      </c>
      <c r="Q9" s="25">
        <f>SUM(Q11:Q18)</f>
        <v>4656412.6099999994</v>
      </c>
      <c r="R9" s="26">
        <f>SUM(R11:R18)</f>
        <v>526016777.22000009</v>
      </c>
      <c r="S9" s="26">
        <f t="shared" si="7"/>
        <v>279982624.51999998</v>
      </c>
      <c r="T9" s="25">
        <f>SUM(T11:T18)</f>
        <v>7626364</v>
      </c>
      <c r="U9" s="25">
        <f t="shared" ref="U9:X9" si="8">SUM(U11:U18)</f>
        <v>6765397</v>
      </c>
      <c r="V9" s="25">
        <f>SUM(V11:V18)</f>
        <v>4757587.0199999996</v>
      </c>
      <c r="W9" s="26">
        <f>SUM(W11:W18)</f>
        <v>583930295.43999994</v>
      </c>
      <c r="X9" s="26">
        <f t="shared" si="8"/>
        <v>314506437.32000005</v>
      </c>
      <c r="Y9" s="27">
        <f>SUM(Y11:Y18)</f>
        <v>0.99141008558624211</v>
      </c>
      <c r="Z9" s="27">
        <f t="shared" ref="Z9:AJ9" si="9">SUM(Z11:Z18)</f>
        <v>0.99167951770667429</v>
      </c>
      <c r="AA9" s="27">
        <f t="shared" si="9"/>
        <v>0.98975120680125883</v>
      </c>
      <c r="AB9" s="27">
        <f t="shared" si="9"/>
        <v>0.98821442737158516</v>
      </c>
      <c r="AC9" s="27">
        <f t="shared" si="9"/>
        <v>0.94102890382000282</v>
      </c>
      <c r="AD9" s="27">
        <f t="shared" si="9"/>
        <v>0.94303295180007696</v>
      </c>
      <c r="AE9" s="27">
        <f t="shared" si="9"/>
        <v>0.95285073516566376</v>
      </c>
      <c r="AF9" s="28">
        <f t="shared" si="9"/>
        <v>0.98366768904041757</v>
      </c>
      <c r="AG9" s="28">
        <f t="shared" si="9"/>
        <v>0.98118256461909714</v>
      </c>
      <c r="AH9" s="28">
        <f t="shared" si="9"/>
        <v>0.97975674255732492</v>
      </c>
      <c r="AI9" s="28">
        <f t="shared" si="9"/>
        <v>0.9855594750143617</v>
      </c>
      <c r="AJ9" s="28">
        <f t="shared" si="9"/>
        <v>0.98764137926070916</v>
      </c>
      <c r="AK9" s="31">
        <f t="shared" ref="AK9:AK22" si="10">+I9/E9</f>
        <v>42.833902775961086</v>
      </c>
      <c r="AL9" s="31">
        <f t="shared" ref="AL9:AL22" si="11">+N9/J9</f>
        <v>39.301386708300925</v>
      </c>
      <c r="AM9" s="31">
        <f t="shared" ref="AM9:AM22" si="12">+S9/O9</f>
        <v>39.702522375532311</v>
      </c>
      <c r="AN9" s="31">
        <f t="shared" ref="AN9:AN22" si="13">+X9/T9</f>
        <v>41.239368763410724</v>
      </c>
      <c r="AO9" s="28">
        <f t="shared" ref="AO9:AO22" si="14">+(AN9/AK9)-1</f>
        <v>-3.722598010483491E-2</v>
      </c>
      <c r="AP9" s="31">
        <f t="shared" ref="AP9:AP22" si="15">+H9/E9</f>
        <v>68.272462351317941</v>
      </c>
      <c r="AQ9" s="31">
        <f t="shared" ref="AQ9:AQ22" si="16">+M9/J9</f>
        <v>72.010350255913792</v>
      </c>
      <c r="AR9" s="31">
        <f t="shared" ref="AR9:AR22" si="17">+R9/O9</f>
        <v>74.591031865945766</v>
      </c>
      <c r="AS9" s="31">
        <f t="shared" ref="AS9:AS22" si="18">+W9/T9</f>
        <v>76.567325587921047</v>
      </c>
      <c r="AT9" s="28">
        <f t="shared" ref="AT9:AT22" si="19">+(AS9/AP9)-1</f>
        <v>0.12149647091852667</v>
      </c>
      <c r="AU9" s="93">
        <f t="shared" ref="AU9:AU22" si="20">+AK9/AP9</f>
        <v>0.62739648316103558</v>
      </c>
      <c r="AV9" s="93">
        <f t="shared" si="2"/>
        <v>0.54577413619889081</v>
      </c>
      <c r="AW9" s="93">
        <f t="shared" si="2"/>
        <v>0.53226938121576428</v>
      </c>
      <c r="AX9" s="93">
        <f t="shared" si="2"/>
        <v>0.53860270613809291</v>
      </c>
      <c r="AY9" s="93">
        <f t="shared" ref="AY9:AY22" si="21">+(AX9/AU9)-1</f>
        <v>-0.14152737448506181</v>
      </c>
      <c r="AZ9" s="33">
        <f t="shared" ref="AZ9:AZ22" si="22">+G9/F9</f>
        <v>0.71371341565034674</v>
      </c>
      <c r="BA9" s="33">
        <f t="shared" ref="BA9:BA22" si="23">+L9/K9</f>
        <v>0.73695730817870853</v>
      </c>
      <c r="BB9" s="33">
        <f t="shared" ref="BB9:BB22" si="24">+Q9/P9</f>
        <v>0.73442677044888161</v>
      </c>
      <c r="BC9" s="33">
        <f t="shared" ref="BC9:BC22" si="25">+V9/U9</f>
        <v>0.70322362752695811</v>
      </c>
      <c r="BD9" s="28">
        <f t="shared" ref="BD9:BD22" si="26">+(BC9/AZ9)-1</f>
        <v>-1.4697479258996671E-2</v>
      </c>
      <c r="BE9" s="31">
        <f t="shared" ref="BE9:BE22" si="27">+AK9/AZ9</f>
        <v>60.015549430201155</v>
      </c>
      <c r="BF9" s="31">
        <f t="shared" si="3"/>
        <v>53.329258387340033</v>
      </c>
      <c r="BG9" s="31">
        <f t="shared" si="3"/>
        <v>54.059198238738126</v>
      </c>
      <c r="BH9" s="31">
        <f t="shared" si="3"/>
        <v>58.643320771854768</v>
      </c>
      <c r="BI9" s="28">
        <f t="shared" ref="BI9:BI22" si="28">+(BH9/BE9)-1</f>
        <v>-2.2864552126483639E-2</v>
      </c>
      <c r="BJ9" s="31">
        <f t="shared" ref="BJ9:BJ22" si="29">+AP9/AZ9</f>
        <v>95.658090284189228</v>
      </c>
      <c r="BK9" s="31">
        <f t="shared" si="4"/>
        <v>97.713055365279899</v>
      </c>
      <c r="BL9" s="31">
        <f t="shared" si="4"/>
        <v>101.56360697521379</v>
      </c>
      <c r="BM9" s="31">
        <f t="shared" si="4"/>
        <v>108.88047925407034</v>
      </c>
      <c r="BN9" s="28">
        <f t="shared" ref="BN9:BN22" si="30">+(BM9/BJ9)-1</f>
        <v>0.1382255168444082</v>
      </c>
    </row>
    <row r="10" spans="1:127" s="34" customFormat="1" ht="15.6" customHeight="1" x14ac:dyDescent="0.3">
      <c r="A10" s="22" t="s">
        <v>31</v>
      </c>
      <c r="B10" s="22" t="s">
        <v>34</v>
      </c>
      <c r="C10" s="23"/>
      <c r="D10" s="24"/>
      <c r="E10" s="25">
        <f t="shared" ref="E10:X10" si="31">SUM(E19:E22)</f>
        <v>51336</v>
      </c>
      <c r="F10" s="25">
        <f t="shared" si="31"/>
        <v>48737</v>
      </c>
      <c r="G10" s="25">
        <f t="shared" si="31"/>
        <v>42340.569999999992</v>
      </c>
      <c r="H10" s="26">
        <f t="shared" si="31"/>
        <v>25349437.480000004</v>
      </c>
      <c r="I10" s="26">
        <f t="shared" si="31"/>
        <v>4867262.62</v>
      </c>
      <c r="J10" s="25">
        <f t="shared" si="31"/>
        <v>56647</v>
      </c>
      <c r="K10" s="25">
        <f t="shared" si="31"/>
        <v>53617</v>
      </c>
      <c r="L10" s="25">
        <f t="shared" si="31"/>
        <v>45268.86</v>
      </c>
      <c r="M10" s="26">
        <f t="shared" si="31"/>
        <v>29369160.260000002</v>
      </c>
      <c r="N10" s="26">
        <f t="shared" si="31"/>
        <v>5482388.0099999998</v>
      </c>
      <c r="O10" s="25">
        <f t="shared" si="31"/>
        <v>73023</v>
      </c>
      <c r="P10" s="25">
        <f t="shared" si="31"/>
        <v>69074</v>
      </c>
      <c r="Q10" s="25">
        <f t="shared" si="31"/>
        <v>48819.42</v>
      </c>
      <c r="R10" s="26">
        <f t="shared" si="31"/>
        <v>26028530.410000008</v>
      </c>
      <c r="S10" s="26">
        <f t="shared" si="31"/>
        <v>4102335.9699999997</v>
      </c>
      <c r="T10" s="25">
        <f t="shared" si="31"/>
        <v>90953</v>
      </c>
      <c r="U10" s="25">
        <f t="shared" si="31"/>
        <v>83121</v>
      </c>
      <c r="V10" s="25">
        <f t="shared" si="31"/>
        <v>58662.999999999985</v>
      </c>
      <c r="W10" s="26">
        <f t="shared" si="31"/>
        <v>9695277.450000003</v>
      </c>
      <c r="X10" s="26">
        <f t="shared" si="31"/>
        <v>3935503.17</v>
      </c>
      <c r="Y10" s="27">
        <f>SUM(Y19:Y23)</f>
        <v>8.5899144137579191E-3</v>
      </c>
      <c r="Z10" s="27">
        <f t="shared" ref="Z10:AJ10" si="32">SUM(Z19:Z23)</f>
        <v>8.3204822933256803E-3</v>
      </c>
      <c r="AA10" s="27">
        <f t="shared" si="32"/>
        <v>1.0248793198741226E-2</v>
      </c>
      <c r="AB10" s="27">
        <f t="shared" si="32"/>
        <v>1.1785572628414771E-2</v>
      </c>
      <c r="AC10" s="27">
        <f t="shared" si="32"/>
        <v>5.8971096179997719E-2</v>
      </c>
      <c r="AD10" s="27">
        <f t="shared" si="32"/>
        <v>5.6967048199922647E-2</v>
      </c>
      <c r="AE10" s="27">
        <f t="shared" si="32"/>
        <v>4.7149264834337214E-2</v>
      </c>
      <c r="AF10" s="28">
        <f t="shared" si="32"/>
        <v>1.6332310959582867E-2</v>
      </c>
      <c r="AG10" s="28">
        <f t="shared" si="32"/>
        <v>1.8817435380902681E-2</v>
      </c>
      <c r="AH10" s="28">
        <f t="shared" si="32"/>
        <v>2.024325744267462E-2</v>
      </c>
      <c r="AI10" s="28">
        <f t="shared" si="32"/>
        <v>1.4440524985638603E-2</v>
      </c>
      <c r="AJ10" s="28">
        <f t="shared" si="32"/>
        <v>1.2358620739291686E-2</v>
      </c>
      <c r="AK10" s="31">
        <f t="shared" si="10"/>
        <v>94.811878993299047</v>
      </c>
      <c r="AL10" s="31">
        <f t="shared" si="11"/>
        <v>96.781612618497007</v>
      </c>
      <c r="AM10" s="31">
        <f t="shared" si="12"/>
        <v>56.178683017679354</v>
      </c>
      <c r="AN10" s="31">
        <f t="shared" si="13"/>
        <v>43.269635635987818</v>
      </c>
      <c r="AO10" s="28">
        <f t="shared" si="14"/>
        <v>-0.54362643061798244</v>
      </c>
      <c r="AP10" s="31">
        <f t="shared" si="15"/>
        <v>493.79455898394895</v>
      </c>
      <c r="AQ10" s="31">
        <f t="shared" si="16"/>
        <v>518.45923455787602</v>
      </c>
      <c r="AR10" s="31">
        <f t="shared" si="17"/>
        <v>356.44290716623539</v>
      </c>
      <c r="AS10" s="31">
        <f t="shared" si="18"/>
        <v>106.59656580871443</v>
      </c>
      <c r="AT10" s="28">
        <f t="shared" si="19"/>
        <v>-0.78412770276762123</v>
      </c>
      <c r="AU10" s="93">
        <f t="shared" si="20"/>
        <v>0.19200673087283038</v>
      </c>
      <c r="AV10" s="93">
        <f t="shared" si="2"/>
        <v>0.18667159569648517</v>
      </c>
      <c r="AW10" s="93">
        <f t="shared" si="2"/>
        <v>0.15760920441454915</v>
      </c>
      <c r="AX10" s="93">
        <f t="shared" si="2"/>
        <v>0.4059196026411806</v>
      </c>
      <c r="AY10" s="93">
        <f t="shared" si="21"/>
        <v>1.1140904842030181</v>
      </c>
      <c r="AZ10" s="33">
        <f t="shared" si="22"/>
        <v>0.86875618113548214</v>
      </c>
      <c r="BA10" s="33">
        <f t="shared" si="23"/>
        <v>0.84430050170654836</v>
      </c>
      <c r="BB10" s="33">
        <f t="shared" si="24"/>
        <v>0.70676984104004403</v>
      </c>
      <c r="BC10" s="33">
        <f t="shared" si="25"/>
        <v>0.70575426185921708</v>
      </c>
      <c r="BD10" s="28">
        <f t="shared" si="26"/>
        <v>-0.18762677355943325</v>
      </c>
      <c r="BE10" s="31">
        <f t="shared" si="27"/>
        <v>109.13519932529053</v>
      </c>
      <c r="BF10" s="31">
        <f t="shared" si="3"/>
        <v>114.62934396328853</v>
      </c>
      <c r="BG10" s="31">
        <f t="shared" si="3"/>
        <v>79.486531195233042</v>
      </c>
      <c r="BH10" s="31">
        <f t="shared" si="3"/>
        <v>61.309775901316748</v>
      </c>
      <c r="BI10" s="28">
        <f t="shared" si="28"/>
        <v>-0.43822179937954187</v>
      </c>
      <c r="BJ10" s="31">
        <f t="shared" si="29"/>
        <v>568.39257055823111</v>
      </c>
      <c r="BK10" s="31">
        <f t="shared" si="4"/>
        <v>614.06955640786259</v>
      </c>
      <c r="BL10" s="31">
        <f t="shared" si="4"/>
        <v>504.32670788797861</v>
      </c>
      <c r="BM10" s="31">
        <f t="shared" si="4"/>
        <v>151.03920949467559</v>
      </c>
      <c r="BN10" s="28">
        <f t="shared" si="30"/>
        <v>-0.73426955713665187</v>
      </c>
    </row>
    <row r="11" spans="1:127" s="34" customFormat="1" ht="15" customHeight="1" x14ac:dyDescent="0.3">
      <c r="A11" s="40"/>
      <c r="B11" s="39" t="s">
        <v>35</v>
      </c>
      <c r="C11" s="40"/>
      <c r="D11" s="41" t="s">
        <v>36</v>
      </c>
      <c r="E11" s="42">
        <f t="shared" ref="E11:N22" si="33">SUMIF($D$24:$D$218,$D11,E$24:E$218)</f>
        <v>2826762</v>
      </c>
      <c r="F11" s="42">
        <f t="shared" si="33"/>
        <v>2560551</v>
      </c>
      <c r="G11" s="42">
        <f t="shared" si="33"/>
        <v>1870504.14</v>
      </c>
      <c r="H11" s="43">
        <f t="shared" si="33"/>
        <v>193905093.66</v>
      </c>
      <c r="I11" s="43">
        <f t="shared" si="33"/>
        <v>121630256.89000002</v>
      </c>
      <c r="J11" s="42">
        <f t="shared" si="33"/>
        <v>3500115</v>
      </c>
      <c r="K11" s="42">
        <f t="shared" si="33"/>
        <v>3173658</v>
      </c>
      <c r="L11" s="42">
        <f t="shared" si="33"/>
        <v>2391564.29</v>
      </c>
      <c r="M11" s="43">
        <f t="shared" si="33"/>
        <v>255923838.65000001</v>
      </c>
      <c r="N11" s="43">
        <f t="shared" si="33"/>
        <v>134160738.08000001</v>
      </c>
      <c r="O11" s="42">
        <f t="shared" ref="O11:X22" si="34">SUMIF($D$24:$D$218,$D11,O$24:O$218)</f>
        <v>3678097</v>
      </c>
      <c r="P11" s="42">
        <f t="shared" si="34"/>
        <v>3347415</v>
      </c>
      <c r="Q11" s="42">
        <f t="shared" si="34"/>
        <v>2520513.41</v>
      </c>
      <c r="R11" s="43">
        <f t="shared" si="34"/>
        <v>280082927.28000003</v>
      </c>
      <c r="S11" s="43">
        <f t="shared" si="34"/>
        <v>146418993.14000002</v>
      </c>
      <c r="T11" s="42">
        <f t="shared" si="34"/>
        <v>3976788</v>
      </c>
      <c r="U11" s="42">
        <f t="shared" si="34"/>
        <v>3576354</v>
      </c>
      <c r="V11" s="42">
        <f t="shared" si="34"/>
        <v>2609234.9299999997</v>
      </c>
      <c r="W11" s="43">
        <f t="shared" si="34"/>
        <v>316709469.08999997</v>
      </c>
      <c r="X11" s="43">
        <f t="shared" si="34"/>
        <v>169097200.13000003</v>
      </c>
      <c r="Y11" s="44">
        <f t="shared" ref="Y11:Y22" si="35">+E11/E$8</f>
        <v>0.4729944609642972</v>
      </c>
      <c r="Z11" s="44">
        <f t="shared" ref="Z11:Z22" si="36">+J11/J$8</f>
        <v>0.51410745285899717</v>
      </c>
      <c r="AA11" s="44">
        <f t="shared" ref="AA11:AA22" si="37">+O11/O$8</f>
        <v>0.51622167697726073</v>
      </c>
      <c r="AB11" s="44">
        <f>+T11/T$8</f>
        <v>0.51530706850580321</v>
      </c>
      <c r="AC11" s="44">
        <f>+H11/H$8</f>
        <v>0.45108677212411741</v>
      </c>
      <c r="AD11" s="44">
        <f>+M11/M$8</f>
        <v>0.49641275143097247</v>
      </c>
      <c r="AE11" s="44">
        <f>+R11/R$8</f>
        <v>0.50735496418297898</v>
      </c>
      <c r="AF11" s="45">
        <f>+W11/W$8</f>
        <v>0.53351722626795761</v>
      </c>
      <c r="AG11" s="45">
        <f>+I11/I$8</f>
        <v>0.4702375191314761</v>
      </c>
      <c r="AH11" s="45">
        <f>+N11/N$8</f>
        <v>0.49537726164199031</v>
      </c>
      <c r="AI11" s="45">
        <f>+S11/S$8</f>
        <v>0.51540564797042154</v>
      </c>
      <c r="AJ11" s="45">
        <f>+X11/X$8</f>
        <v>0.53101422466463799</v>
      </c>
      <c r="AK11" s="48">
        <f t="shared" si="10"/>
        <v>43.028120828707905</v>
      </c>
      <c r="AL11" s="48">
        <f t="shared" si="11"/>
        <v>38.330380024656336</v>
      </c>
      <c r="AM11" s="48">
        <f t="shared" si="12"/>
        <v>39.808355554516375</v>
      </c>
      <c r="AN11" s="48">
        <f t="shared" si="13"/>
        <v>42.521049683815185</v>
      </c>
      <c r="AO11" s="49">
        <f t="shared" si="14"/>
        <v>-1.1784645369741775E-2</v>
      </c>
      <c r="AP11" s="48">
        <f t="shared" si="15"/>
        <v>68.596186612102471</v>
      </c>
      <c r="AQ11" s="48">
        <f t="shared" si="16"/>
        <v>73.11869428575919</v>
      </c>
      <c r="AR11" s="48">
        <f t="shared" si="17"/>
        <v>76.148869178817208</v>
      </c>
      <c r="AS11" s="48">
        <f t="shared" si="18"/>
        <v>79.639515380251595</v>
      </c>
      <c r="AT11" s="49">
        <f t="shared" si="19"/>
        <v>0.16099041817873805</v>
      </c>
      <c r="AU11" s="45">
        <f t="shared" si="20"/>
        <v>0.62726695103363694</v>
      </c>
      <c r="AV11" s="45">
        <f t="shared" si="2"/>
        <v>0.52422134173861568</v>
      </c>
      <c r="AW11" s="45">
        <f t="shared" si="2"/>
        <v>0.52277014726293669</v>
      </c>
      <c r="AX11" s="45">
        <f t="shared" si="2"/>
        <v>0.53391899085261429</v>
      </c>
      <c r="AY11" s="45">
        <f t="shared" si="21"/>
        <v>-0.1488169590749201</v>
      </c>
      <c r="AZ11" s="51">
        <f t="shared" si="22"/>
        <v>0.73050844915801316</v>
      </c>
      <c r="BA11" s="51">
        <f t="shared" si="23"/>
        <v>0.7535671108859241</v>
      </c>
      <c r="BB11" s="51">
        <f t="shared" si="24"/>
        <v>0.75297308818894582</v>
      </c>
      <c r="BC11" s="51">
        <f t="shared" si="25"/>
        <v>0.72957960257849186</v>
      </c>
      <c r="BD11" s="49">
        <f t="shared" si="26"/>
        <v>-1.2715069628447262E-3</v>
      </c>
      <c r="BE11" s="48">
        <f t="shared" si="27"/>
        <v>58.901605968147642</v>
      </c>
      <c r="BF11" s="48">
        <f t="shared" si="3"/>
        <v>50.865250713494625</v>
      </c>
      <c r="BG11" s="48">
        <f t="shared" si="3"/>
        <v>52.868231519752726</v>
      </c>
      <c r="BH11" s="48">
        <f t="shared" si="3"/>
        <v>58.281576860888947</v>
      </c>
      <c r="BI11" s="49">
        <f t="shared" si="28"/>
        <v>-1.0526522954127815E-2</v>
      </c>
      <c r="BJ11" s="48">
        <f t="shared" si="29"/>
        <v>93.901975659784227</v>
      </c>
      <c r="BK11" s="48">
        <f t="shared" si="4"/>
        <v>97.030102866084334</v>
      </c>
      <c r="BL11" s="48">
        <f t="shared" si="4"/>
        <v>101.13093067106927</v>
      </c>
      <c r="BM11" s="48">
        <f t="shared" si="4"/>
        <v>109.15808925960697</v>
      </c>
      <c r="BN11" s="49">
        <f t="shared" si="30"/>
        <v>0.16246850497690368</v>
      </c>
    </row>
    <row r="12" spans="1:127" s="34" customFormat="1" ht="15" customHeight="1" x14ac:dyDescent="0.3">
      <c r="A12" s="40"/>
      <c r="B12" s="39" t="s">
        <v>37</v>
      </c>
      <c r="C12" s="40"/>
      <c r="D12" s="41" t="s">
        <v>38</v>
      </c>
      <c r="E12" s="42">
        <f t="shared" si="33"/>
        <v>105220</v>
      </c>
      <c r="F12" s="42">
        <f t="shared" si="33"/>
        <v>90205</v>
      </c>
      <c r="G12" s="42">
        <f t="shared" si="33"/>
        <v>75735.86</v>
      </c>
      <c r="H12" s="43">
        <f t="shared" si="33"/>
        <v>7258197</v>
      </c>
      <c r="I12" s="43">
        <f t="shared" si="33"/>
        <v>3815404.19</v>
      </c>
      <c r="J12" s="42">
        <f t="shared" si="33"/>
        <v>79053</v>
      </c>
      <c r="K12" s="42">
        <f t="shared" si="33"/>
        <v>67912</v>
      </c>
      <c r="L12" s="42">
        <f t="shared" si="33"/>
        <v>55526.52</v>
      </c>
      <c r="M12" s="43">
        <f t="shared" si="33"/>
        <v>5665836.9800000004</v>
      </c>
      <c r="N12" s="43">
        <f t="shared" si="33"/>
        <v>2456300.23</v>
      </c>
      <c r="O12" s="42">
        <f t="shared" si="34"/>
        <v>96407</v>
      </c>
      <c r="P12" s="42">
        <f t="shared" si="34"/>
        <v>86132</v>
      </c>
      <c r="Q12" s="42">
        <f t="shared" si="34"/>
        <v>58615.839999999997</v>
      </c>
      <c r="R12" s="43">
        <f t="shared" si="34"/>
        <v>7274356.2300000004</v>
      </c>
      <c r="S12" s="43">
        <f t="shared" si="34"/>
        <v>2591912.58</v>
      </c>
      <c r="T12" s="42">
        <f t="shared" si="34"/>
        <v>113329</v>
      </c>
      <c r="U12" s="42">
        <f t="shared" si="34"/>
        <v>100157</v>
      </c>
      <c r="V12" s="42">
        <f t="shared" si="34"/>
        <v>65329.41</v>
      </c>
      <c r="W12" s="43">
        <f t="shared" si="34"/>
        <v>7519992.3899999997</v>
      </c>
      <c r="X12" s="43">
        <f t="shared" si="34"/>
        <v>3457169.91</v>
      </c>
      <c r="Y12" s="53">
        <f t="shared" si="35"/>
        <v>1.7606178794912112E-2</v>
      </c>
      <c r="Z12" s="53">
        <f t="shared" si="36"/>
        <v>1.1611543183827474E-2</v>
      </c>
      <c r="AA12" s="53">
        <f t="shared" si="37"/>
        <v>1.3530742449790415E-2</v>
      </c>
      <c r="AB12" s="53">
        <f t="shared" ref="AB12:AB22" si="38">+T12/T$8</f>
        <v>1.4685025896953566E-2</v>
      </c>
      <c r="AC12" s="44">
        <f t="shared" ref="AC12:AC22" si="39">+H12/H$8</f>
        <v>1.6884944043356765E-2</v>
      </c>
      <c r="AD12" s="44">
        <f t="shared" ref="AD12:AD22" si="40">+M12/M$8</f>
        <v>1.0989963808129806E-2</v>
      </c>
      <c r="AE12" s="44">
        <f t="shared" ref="AE12:AE22" si="41">+R12/R$8</f>
        <v>1.317710001236988E-2</v>
      </c>
      <c r="AF12" s="45">
        <f t="shared" ref="AF12:AF22" si="42">+W12/W$8</f>
        <v>1.2667905045582449E-2</v>
      </c>
      <c r="AG12" s="45">
        <f t="shared" ref="AG12:AG22" si="43">+I12/I$8</f>
        <v>1.4750821437564086E-2</v>
      </c>
      <c r="AH12" s="45">
        <f t="shared" ref="AH12:AH22" si="44">+N12/N$8</f>
        <v>9.0696823759453104E-3</v>
      </c>
      <c r="AI12" s="45">
        <f t="shared" ref="AI12:AI22" si="45">+S12/S$8</f>
        <v>9.1237233239287851E-3</v>
      </c>
      <c r="AJ12" s="45">
        <f t="shared" ref="AJ12:AJ22" si="46">+X12/X$8</f>
        <v>1.0856515648285242E-2</v>
      </c>
      <c r="AK12" s="56">
        <f t="shared" si="10"/>
        <v>36.261206899828927</v>
      </c>
      <c r="AL12" s="56">
        <f t="shared" si="11"/>
        <v>31.071562496046955</v>
      </c>
      <c r="AM12" s="56">
        <f t="shared" si="12"/>
        <v>26.885107720393748</v>
      </c>
      <c r="AN12" s="56">
        <f t="shared" si="13"/>
        <v>30.505606773200153</v>
      </c>
      <c r="AO12" s="50">
        <f t="shared" si="14"/>
        <v>-0.15872610480198679</v>
      </c>
      <c r="AP12" s="56">
        <f t="shared" si="15"/>
        <v>68.981153773046955</v>
      </c>
      <c r="AQ12" s="56">
        <f t="shared" si="16"/>
        <v>71.6713721174402</v>
      </c>
      <c r="AR12" s="56">
        <f t="shared" si="17"/>
        <v>75.454647795284586</v>
      </c>
      <c r="AS12" s="56">
        <f t="shared" si="18"/>
        <v>66.355411148073301</v>
      </c>
      <c r="AT12" s="50">
        <f t="shared" si="19"/>
        <v>-3.8064637677887148E-2</v>
      </c>
      <c r="AU12" s="50">
        <f t="shared" si="20"/>
        <v>0.525668315423238</v>
      </c>
      <c r="AV12" s="50">
        <f t="shared" si="2"/>
        <v>0.43352822163266685</v>
      </c>
      <c r="AW12" s="50">
        <f t="shared" si="2"/>
        <v>0.35630817326635095</v>
      </c>
      <c r="AX12" s="50">
        <f t="shared" si="2"/>
        <v>0.45973050645600461</v>
      </c>
      <c r="AY12" s="50">
        <f t="shared" si="21"/>
        <v>-0.12543614867512809</v>
      </c>
      <c r="AZ12" s="52">
        <f t="shared" si="22"/>
        <v>0.83959713984812367</v>
      </c>
      <c r="BA12" s="52">
        <f t="shared" si="23"/>
        <v>0.81762457297679347</v>
      </c>
      <c r="BB12" s="52">
        <f t="shared" si="24"/>
        <v>0.68053499280174612</v>
      </c>
      <c r="BC12" s="52">
        <f t="shared" si="25"/>
        <v>0.65227003604341183</v>
      </c>
      <c r="BD12" s="50">
        <f t="shared" si="26"/>
        <v>-0.2231154620638629</v>
      </c>
      <c r="BE12" s="56">
        <f t="shared" si="27"/>
        <v>43.188816610771546</v>
      </c>
      <c r="BF12" s="56">
        <f t="shared" si="3"/>
        <v>38.002236629119579</v>
      </c>
      <c r="BG12" s="56">
        <f t="shared" si="3"/>
        <v>39.505841734468952</v>
      </c>
      <c r="BH12" s="56">
        <f t="shared" si="3"/>
        <v>46.768370594245496</v>
      </c>
      <c r="BI12" s="50">
        <f t="shared" si="28"/>
        <v>8.2881501841872263E-2</v>
      </c>
      <c r="BJ12" s="56">
        <f t="shared" si="29"/>
        <v>82.159824633901309</v>
      </c>
      <c r="BK12" s="56">
        <f t="shared" si="4"/>
        <v>87.658045619275242</v>
      </c>
      <c r="BL12" s="56">
        <f t="shared" si="4"/>
        <v>110.87548560087943</v>
      </c>
      <c r="BM12" s="56">
        <f t="shared" si="4"/>
        <v>101.7299699225445</v>
      </c>
      <c r="BN12" s="50">
        <f t="shared" si="30"/>
        <v>0.23819604503595837</v>
      </c>
    </row>
    <row r="13" spans="1:127" s="34" customFormat="1" ht="15" customHeight="1" x14ac:dyDescent="0.3">
      <c r="A13" s="40"/>
      <c r="B13" s="39" t="s">
        <v>39</v>
      </c>
      <c r="C13" s="40"/>
      <c r="D13" s="41" t="s">
        <v>40</v>
      </c>
      <c r="E13" s="42">
        <f t="shared" si="33"/>
        <v>44839</v>
      </c>
      <c r="F13" s="42">
        <f t="shared" si="33"/>
        <v>36074</v>
      </c>
      <c r="G13" s="42">
        <f t="shared" si="33"/>
        <v>73253.210000000006</v>
      </c>
      <c r="H13" s="43">
        <f t="shared" si="33"/>
        <v>11251075.029999999</v>
      </c>
      <c r="I13" s="43">
        <f t="shared" si="33"/>
        <v>3526638.8800000004</v>
      </c>
      <c r="J13" s="42">
        <f t="shared" si="33"/>
        <v>48956</v>
      </c>
      <c r="K13" s="42">
        <f t="shared" si="33"/>
        <v>37057</v>
      </c>
      <c r="L13" s="42">
        <f t="shared" si="33"/>
        <v>82770.890000000014</v>
      </c>
      <c r="M13" s="43">
        <f t="shared" si="33"/>
        <v>11530634.640000001</v>
      </c>
      <c r="N13" s="43">
        <f t="shared" si="33"/>
        <v>3908006.83</v>
      </c>
      <c r="O13" s="42">
        <f t="shared" si="34"/>
        <v>50847</v>
      </c>
      <c r="P13" s="42">
        <f t="shared" si="34"/>
        <v>43086</v>
      </c>
      <c r="Q13" s="42">
        <f t="shared" si="34"/>
        <v>75400.540000000008</v>
      </c>
      <c r="R13" s="43">
        <f t="shared" si="34"/>
        <v>10422290.76</v>
      </c>
      <c r="S13" s="43">
        <f t="shared" si="34"/>
        <v>3297838.3899999997</v>
      </c>
      <c r="T13" s="42">
        <f t="shared" si="34"/>
        <v>59228</v>
      </c>
      <c r="U13" s="42">
        <f t="shared" si="34"/>
        <v>33287</v>
      </c>
      <c r="V13" s="42">
        <f t="shared" si="34"/>
        <v>67326.3</v>
      </c>
      <c r="W13" s="43">
        <f t="shared" si="34"/>
        <v>10431486.720000001</v>
      </c>
      <c r="X13" s="43">
        <f t="shared" si="34"/>
        <v>3050958.24</v>
      </c>
      <c r="Y13" s="53">
        <f t="shared" si="35"/>
        <v>7.5027889278185154E-3</v>
      </c>
      <c r="Z13" s="53">
        <f t="shared" si="36"/>
        <v>7.1908050055969775E-3</v>
      </c>
      <c r="AA13" s="53">
        <f t="shared" si="37"/>
        <v>7.136386998293622E-3</v>
      </c>
      <c r="AB13" s="53">
        <f t="shared" si="38"/>
        <v>7.674687977700022E-3</v>
      </c>
      <c r="AC13" s="44">
        <f t="shared" si="39"/>
        <v>2.6173686427794468E-2</v>
      </c>
      <c r="AD13" s="44">
        <f t="shared" si="40"/>
        <v>2.2365849533914378E-2</v>
      </c>
      <c r="AE13" s="44">
        <f t="shared" si="41"/>
        <v>1.887941191773591E-2</v>
      </c>
      <c r="AF13" s="45">
        <f t="shared" si="42"/>
        <v>1.7572502257972938E-2</v>
      </c>
      <c r="AG13" s="45">
        <f t="shared" si="43"/>
        <v>1.3634419265459528E-2</v>
      </c>
      <c r="AH13" s="45">
        <f t="shared" si="44"/>
        <v>1.4429987115673112E-2</v>
      </c>
      <c r="AI13" s="45">
        <f t="shared" si="45"/>
        <v>1.1608634206864627E-2</v>
      </c>
      <c r="AJ13" s="45">
        <f t="shared" si="46"/>
        <v>9.5808932557858578E-3</v>
      </c>
      <c r="AK13" s="56">
        <f t="shared" si="10"/>
        <v>78.651149222774819</v>
      </c>
      <c r="AL13" s="56">
        <f t="shared" si="11"/>
        <v>79.826922746956456</v>
      </c>
      <c r="AM13" s="56">
        <f t="shared" si="12"/>
        <v>64.858072059315191</v>
      </c>
      <c r="AN13" s="56">
        <f t="shared" si="13"/>
        <v>51.512092929020064</v>
      </c>
      <c r="AO13" s="50">
        <f t="shared" si="14"/>
        <v>-0.34505606799062727</v>
      </c>
      <c r="AP13" s="56">
        <f t="shared" si="15"/>
        <v>250.92163139231471</v>
      </c>
      <c r="AQ13" s="56">
        <f t="shared" si="16"/>
        <v>235.53057112509194</v>
      </c>
      <c r="AR13" s="56">
        <f t="shared" si="17"/>
        <v>204.97356304206738</v>
      </c>
      <c r="AS13" s="56">
        <f t="shared" si="18"/>
        <v>176.12424393867767</v>
      </c>
      <c r="AT13" s="50">
        <f t="shared" si="19"/>
        <v>-0.29809063108111111</v>
      </c>
      <c r="AU13" s="50">
        <f t="shared" si="20"/>
        <v>0.31344905892072789</v>
      </c>
      <c r="AV13" s="50">
        <f t="shared" si="2"/>
        <v>0.3389238278735367</v>
      </c>
      <c r="AW13" s="50">
        <f t="shared" si="2"/>
        <v>0.3164216452928818</v>
      </c>
      <c r="AX13" s="50">
        <f t="shared" si="2"/>
        <v>0.29247587826100402</v>
      </c>
      <c r="AY13" s="50">
        <f t="shared" si="21"/>
        <v>-6.6910970260810498E-2</v>
      </c>
      <c r="AZ13" s="52">
        <f t="shared" si="22"/>
        <v>2.0306373011032877</v>
      </c>
      <c r="BA13" s="52">
        <f t="shared" si="23"/>
        <v>2.2336101141484743</v>
      </c>
      <c r="BB13" s="52">
        <f t="shared" si="24"/>
        <v>1.7500009283758067</v>
      </c>
      <c r="BC13" s="52">
        <f t="shared" si="25"/>
        <v>2.0226004145762611</v>
      </c>
      <c r="BD13" s="50">
        <f t="shared" si="26"/>
        <v>-3.957814880412136E-3</v>
      </c>
      <c r="BE13" s="56">
        <f t="shared" si="27"/>
        <v>38.732248826534409</v>
      </c>
      <c r="BF13" s="56">
        <f t="shared" si="3"/>
        <v>35.738969053419204</v>
      </c>
      <c r="BG13" s="56">
        <f t="shared" si="3"/>
        <v>37.061735801197898</v>
      </c>
      <c r="BH13" s="56">
        <f t="shared" si="3"/>
        <v>25.468249960688333</v>
      </c>
      <c r="BI13" s="50">
        <f t="shared" si="28"/>
        <v>-0.34245362114784494</v>
      </c>
      <c r="BJ13" s="56">
        <f t="shared" si="29"/>
        <v>123.56792188146241</v>
      </c>
      <c r="BK13" s="56">
        <f t="shared" si="4"/>
        <v>105.44838135946745</v>
      </c>
      <c r="BL13" s="56">
        <f t="shared" si="4"/>
        <v>117.12768817346023</v>
      </c>
      <c r="BM13" s="56">
        <f t="shared" si="4"/>
        <v>87.078121150081969</v>
      </c>
      <c r="BN13" s="50">
        <f t="shared" si="30"/>
        <v>-0.295301565129377</v>
      </c>
    </row>
    <row r="14" spans="1:127" s="34" customFormat="1" ht="15" customHeight="1" x14ac:dyDescent="0.3">
      <c r="A14" s="40"/>
      <c r="B14" s="39" t="s">
        <v>41</v>
      </c>
      <c r="C14" s="40"/>
      <c r="D14" s="41" t="s">
        <v>42</v>
      </c>
      <c r="E14" s="42">
        <f t="shared" si="33"/>
        <v>300920</v>
      </c>
      <c r="F14" s="42">
        <f t="shared" si="33"/>
        <v>262698</v>
      </c>
      <c r="G14" s="42">
        <f t="shared" si="33"/>
        <v>179970.06</v>
      </c>
      <c r="H14" s="43">
        <f t="shared" si="33"/>
        <v>17120830.580000002</v>
      </c>
      <c r="I14" s="43">
        <f t="shared" si="33"/>
        <v>10058105.800000001</v>
      </c>
      <c r="J14" s="42">
        <f t="shared" si="33"/>
        <v>346098</v>
      </c>
      <c r="K14" s="42">
        <f t="shared" si="33"/>
        <v>301483</v>
      </c>
      <c r="L14" s="42">
        <f t="shared" si="33"/>
        <v>212992.15</v>
      </c>
      <c r="M14" s="43">
        <f t="shared" si="33"/>
        <v>21276614.850000001</v>
      </c>
      <c r="N14" s="43">
        <f t="shared" si="33"/>
        <v>10396119.359999999</v>
      </c>
      <c r="O14" s="42">
        <f t="shared" si="34"/>
        <v>356625</v>
      </c>
      <c r="P14" s="42">
        <f t="shared" si="34"/>
        <v>310955</v>
      </c>
      <c r="Q14" s="42">
        <f t="shared" si="34"/>
        <v>224033.58</v>
      </c>
      <c r="R14" s="43">
        <f t="shared" si="34"/>
        <v>25022559.359999999</v>
      </c>
      <c r="S14" s="43">
        <f t="shared" si="34"/>
        <v>10957057.73</v>
      </c>
      <c r="T14" s="42">
        <f t="shared" si="34"/>
        <v>431679</v>
      </c>
      <c r="U14" s="42">
        <f t="shared" si="34"/>
        <v>371280</v>
      </c>
      <c r="V14" s="42">
        <f t="shared" si="34"/>
        <v>251702.56</v>
      </c>
      <c r="W14" s="43">
        <f t="shared" si="34"/>
        <v>39579750.68</v>
      </c>
      <c r="X14" s="43">
        <f t="shared" si="34"/>
        <v>14135816.160000002</v>
      </c>
      <c r="Y14" s="53">
        <f t="shared" si="35"/>
        <v>5.035213194226338E-2</v>
      </c>
      <c r="Z14" s="53">
        <f t="shared" si="36"/>
        <v>5.0835918596844158E-2</v>
      </c>
      <c r="AA14" s="53">
        <f t="shared" si="37"/>
        <v>5.0052392732441699E-2</v>
      </c>
      <c r="AB14" s="53">
        <f t="shared" si="38"/>
        <v>5.5936408987734984E-2</v>
      </c>
      <c r="AC14" s="44">
        <f t="shared" si="39"/>
        <v>3.9828660798141936E-2</v>
      </c>
      <c r="AD14" s="44">
        <f t="shared" si="40"/>
        <v>4.1270023826385699E-2</v>
      </c>
      <c r="AE14" s="44">
        <f t="shared" si="41"/>
        <v>4.5327003081368479E-2</v>
      </c>
      <c r="AF14" s="45">
        <f t="shared" si="42"/>
        <v>6.6674605151038902E-2</v>
      </c>
      <c r="AG14" s="45">
        <f t="shared" si="43"/>
        <v>3.8885872968527531E-2</v>
      </c>
      <c r="AH14" s="45">
        <f t="shared" si="44"/>
        <v>3.838679791094423E-2</v>
      </c>
      <c r="AI14" s="45">
        <f t="shared" si="45"/>
        <v>3.8569650822419019E-2</v>
      </c>
      <c r="AJ14" s="45">
        <f t="shared" si="46"/>
        <v>4.439056029569672E-2</v>
      </c>
      <c r="AK14" s="56">
        <f t="shared" si="10"/>
        <v>33.424517479728834</v>
      </c>
      <c r="AL14" s="56">
        <f t="shared" si="11"/>
        <v>30.038079850215833</v>
      </c>
      <c r="AM14" s="56">
        <f t="shared" si="12"/>
        <v>30.724311896249564</v>
      </c>
      <c r="AN14" s="56">
        <f t="shared" si="13"/>
        <v>32.746128859638766</v>
      </c>
      <c r="AO14" s="50">
        <f t="shared" si="14"/>
        <v>-2.0296138022081966E-2</v>
      </c>
      <c r="AP14" s="56">
        <f t="shared" si="15"/>
        <v>56.894957397314904</v>
      </c>
      <c r="AQ14" s="56">
        <f t="shared" si="16"/>
        <v>61.475694312015676</v>
      </c>
      <c r="AR14" s="56">
        <f t="shared" si="17"/>
        <v>70.164905320715036</v>
      </c>
      <c r="AS14" s="56">
        <f t="shared" si="18"/>
        <v>91.687922460902655</v>
      </c>
      <c r="AT14" s="50">
        <f t="shared" si="19"/>
        <v>0.6115298552843238</v>
      </c>
      <c r="AU14" s="50">
        <f t="shared" si="20"/>
        <v>0.58747767831716957</v>
      </c>
      <c r="AV14" s="50">
        <f t="shared" si="2"/>
        <v>0.48861717116621112</v>
      </c>
      <c r="AW14" s="50">
        <f t="shared" si="2"/>
        <v>0.43788717102677704</v>
      </c>
      <c r="AX14" s="50">
        <f t="shared" si="2"/>
        <v>0.35714768074936254</v>
      </c>
      <c r="AY14" s="50">
        <f t="shared" si="21"/>
        <v>-0.39206595598251082</v>
      </c>
      <c r="AZ14" s="52">
        <f t="shared" si="22"/>
        <v>0.68508347988945484</v>
      </c>
      <c r="BA14" s="52">
        <f t="shared" si="23"/>
        <v>0.70648145998281819</v>
      </c>
      <c r="BB14" s="52">
        <f t="shared" si="24"/>
        <v>0.72046945699538512</v>
      </c>
      <c r="BC14" s="52">
        <f t="shared" si="25"/>
        <v>0.67793191122602892</v>
      </c>
      <c r="BD14" s="50">
        <f t="shared" si="26"/>
        <v>-1.0438974042374927E-2</v>
      </c>
      <c r="BE14" s="56">
        <f t="shared" si="27"/>
        <v>48.788970192540944</v>
      </c>
      <c r="BF14" s="56">
        <f t="shared" si="3"/>
        <v>42.517860059549712</v>
      </c>
      <c r="BG14" s="56">
        <f t="shared" si="3"/>
        <v>42.644849962663116</v>
      </c>
      <c r="BH14" s="56">
        <f t="shared" si="3"/>
        <v>48.302976032530935</v>
      </c>
      <c r="BI14" s="50">
        <f t="shared" si="28"/>
        <v>-9.9611481466421736E-3</v>
      </c>
      <c r="BJ14" s="56">
        <f t="shared" si="29"/>
        <v>83.048211009985934</v>
      </c>
      <c r="BK14" s="56">
        <f t="shared" si="4"/>
        <v>87.016712814389749</v>
      </c>
      <c r="BL14" s="56">
        <f t="shared" si="4"/>
        <v>97.387758272679235</v>
      </c>
      <c r="BM14" s="56">
        <f t="shared" si="4"/>
        <v>135.24650623849013</v>
      </c>
      <c r="BN14" s="50">
        <f t="shared" si="30"/>
        <v>0.62853003807905905</v>
      </c>
    </row>
    <row r="15" spans="1:127" s="34" customFormat="1" ht="15" customHeight="1" x14ac:dyDescent="0.3">
      <c r="A15" s="40"/>
      <c r="B15" s="39" t="s">
        <v>43</v>
      </c>
      <c r="C15" s="40"/>
      <c r="D15" s="41" t="s">
        <v>44</v>
      </c>
      <c r="E15" s="42">
        <f t="shared" si="33"/>
        <v>1634201</v>
      </c>
      <c r="F15" s="42">
        <f t="shared" si="33"/>
        <v>1457454</v>
      </c>
      <c r="G15" s="42">
        <f t="shared" si="33"/>
        <v>1014076.3100000002</v>
      </c>
      <c r="H15" s="43">
        <f t="shared" si="33"/>
        <v>92283995.239999995</v>
      </c>
      <c r="I15" s="43">
        <f t="shared" si="33"/>
        <v>56605851.370000005</v>
      </c>
      <c r="J15" s="42">
        <f t="shared" si="33"/>
        <v>1695046</v>
      </c>
      <c r="K15" s="42">
        <f t="shared" si="33"/>
        <v>1515224</v>
      </c>
      <c r="L15" s="42">
        <f t="shared" si="33"/>
        <v>1079538.99</v>
      </c>
      <c r="M15" s="43">
        <f t="shared" si="33"/>
        <v>100150026.58</v>
      </c>
      <c r="N15" s="43">
        <f t="shared" si="33"/>
        <v>52731941.749999993</v>
      </c>
      <c r="O15" s="42">
        <f t="shared" si="34"/>
        <v>1755811</v>
      </c>
      <c r="P15" s="42">
        <f t="shared" si="34"/>
        <v>1583551</v>
      </c>
      <c r="Q15" s="42">
        <f t="shared" si="34"/>
        <v>1136139.8999999999</v>
      </c>
      <c r="R15" s="43">
        <f t="shared" si="34"/>
        <v>108292858.27000003</v>
      </c>
      <c r="S15" s="43">
        <f t="shared" si="34"/>
        <v>52166436.609999992</v>
      </c>
      <c r="T15" s="42">
        <f t="shared" si="34"/>
        <v>1859583</v>
      </c>
      <c r="U15" s="42">
        <f t="shared" si="34"/>
        <v>1656218</v>
      </c>
      <c r="V15" s="42">
        <f t="shared" si="34"/>
        <v>1128082.19</v>
      </c>
      <c r="W15" s="43">
        <f t="shared" si="34"/>
        <v>116190839.47000001</v>
      </c>
      <c r="X15" s="43">
        <f t="shared" si="34"/>
        <v>56794117.450000003</v>
      </c>
      <c r="Y15" s="53">
        <f t="shared" si="35"/>
        <v>0.27344644547447411</v>
      </c>
      <c r="Z15" s="53">
        <f t="shared" si="36"/>
        <v>0.24897347131132311</v>
      </c>
      <c r="AA15" s="53">
        <f t="shared" si="37"/>
        <v>0.24642843809587434</v>
      </c>
      <c r="AB15" s="53">
        <f t="shared" si="38"/>
        <v>0.24096237073065679</v>
      </c>
      <c r="AC15" s="44">
        <f t="shared" si="39"/>
        <v>0.21468280562304964</v>
      </c>
      <c r="AD15" s="44">
        <f t="shared" si="40"/>
        <v>0.19425994277326314</v>
      </c>
      <c r="AE15" s="44">
        <f t="shared" si="41"/>
        <v>0.19616661308999256</v>
      </c>
      <c r="AF15" s="45">
        <f t="shared" si="42"/>
        <v>0.19573085253780073</v>
      </c>
      <c r="AG15" s="45">
        <f t="shared" si="43"/>
        <v>0.21884517715544116</v>
      </c>
      <c r="AH15" s="45">
        <f t="shared" si="44"/>
        <v>0.19470826770201038</v>
      </c>
      <c r="AI15" s="45">
        <f t="shared" si="45"/>
        <v>0.18362970190333711</v>
      </c>
      <c r="AJ15" s="45">
        <f t="shared" si="46"/>
        <v>0.17834999172096661</v>
      </c>
      <c r="AK15" s="56">
        <f t="shared" si="10"/>
        <v>34.63824301294639</v>
      </c>
      <c r="AL15" s="56">
        <f t="shared" si="11"/>
        <v>31.109445849847138</v>
      </c>
      <c r="AM15" s="56">
        <f t="shared" si="12"/>
        <v>29.710735728389896</v>
      </c>
      <c r="AN15" s="56">
        <f t="shared" si="13"/>
        <v>30.541318913971576</v>
      </c>
      <c r="AO15" s="50">
        <f t="shared" si="14"/>
        <v>-0.11827748010900974</v>
      </c>
      <c r="AP15" s="56">
        <f t="shared" si="15"/>
        <v>56.470406785946153</v>
      </c>
      <c r="AQ15" s="56">
        <f t="shared" si="16"/>
        <v>59.08395794568407</v>
      </c>
      <c r="AR15" s="56">
        <f t="shared" si="17"/>
        <v>61.676830974404432</v>
      </c>
      <c r="AS15" s="56">
        <f t="shared" si="18"/>
        <v>62.482201369877018</v>
      </c>
      <c r="AT15" s="50">
        <f t="shared" si="19"/>
        <v>0.10645920449482271</v>
      </c>
      <c r="AU15" s="50">
        <f t="shared" si="20"/>
        <v>0.61338752426991272</v>
      </c>
      <c r="AV15" s="50">
        <f t="shared" si="2"/>
        <v>0.52652948332347804</v>
      </c>
      <c r="AW15" s="50">
        <f t="shared" si="2"/>
        <v>0.48171631484632693</v>
      </c>
      <c r="AX15" s="50">
        <f t="shared" si="2"/>
        <v>0.48880030223608123</v>
      </c>
      <c r="AY15" s="50">
        <f t="shared" si="21"/>
        <v>-0.20311339423168406</v>
      </c>
      <c r="AZ15" s="52">
        <f t="shared" si="22"/>
        <v>0.69578615174132441</v>
      </c>
      <c r="BA15" s="52">
        <f t="shared" si="23"/>
        <v>0.71246164923470057</v>
      </c>
      <c r="BB15" s="52">
        <f t="shared" si="24"/>
        <v>0.71746340976703615</v>
      </c>
      <c r="BC15" s="52">
        <f t="shared" si="25"/>
        <v>0.68111938766515034</v>
      </c>
      <c r="BD15" s="50">
        <f t="shared" si="26"/>
        <v>-2.1079413609293551E-2</v>
      </c>
      <c r="BE15" s="56">
        <f t="shared" si="27"/>
        <v>49.78288648927294</v>
      </c>
      <c r="BF15" s="56">
        <f t="shared" si="3"/>
        <v>43.664730422000581</v>
      </c>
      <c r="BG15" s="56">
        <f t="shared" si="3"/>
        <v>41.410802730744301</v>
      </c>
      <c r="BH15" s="56">
        <f t="shared" si="3"/>
        <v>44.839890725568658</v>
      </c>
      <c r="BI15" s="50">
        <f t="shared" si="28"/>
        <v>-9.9291063903443666E-2</v>
      </c>
      <c r="BJ15" s="56">
        <f t="shared" si="29"/>
        <v>81.16057878504661</v>
      </c>
      <c r="BK15" s="56">
        <f t="shared" si="4"/>
        <v>82.929316980289158</v>
      </c>
      <c r="BL15" s="56">
        <f t="shared" si="4"/>
        <v>85.965123983718129</v>
      </c>
      <c r="BM15" s="56">
        <f t="shared" si="4"/>
        <v>91.734580605704778</v>
      </c>
      <c r="BN15" s="50">
        <f t="shared" si="30"/>
        <v>0.1302849484189037</v>
      </c>
    </row>
    <row r="16" spans="1:127" s="34" customFormat="1" ht="15" customHeight="1" x14ac:dyDescent="0.3">
      <c r="A16" s="40"/>
      <c r="B16" s="39" t="s">
        <v>45</v>
      </c>
      <c r="C16" s="40"/>
      <c r="D16" s="41" t="s">
        <v>45</v>
      </c>
      <c r="E16" s="42">
        <f t="shared" si="33"/>
        <v>976019</v>
      </c>
      <c r="F16" s="42">
        <f t="shared" si="33"/>
        <v>847048</v>
      </c>
      <c r="G16" s="42">
        <f t="shared" si="33"/>
        <v>535814.28999999992</v>
      </c>
      <c r="H16" s="43">
        <f t="shared" si="33"/>
        <v>78590418.250000015</v>
      </c>
      <c r="I16" s="43">
        <f t="shared" si="33"/>
        <v>55761610.410000011</v>
      </c>
      <c r="J16" s="42">
        <f t="shared" si="33"/>
        <v>1047668</v>
      </c>
      <c r="K16" s="42">
        <f t="shared" si="33"/>
        <v>903900</v>
      </c>
      <c r="L16" s="42">
        <f t="shared" si="33"/>
        <v>595586.64999999991</v>
      </c>
      <c r="M16" s="43">
        <f t="shared" si="33"/>
        <v>87361891.699999988</v>
      </c>
      <c r="N16" s="43">
        <f t="shared" si="33"/>
        <v>59584126.20000001</v>
      </c>
      <c r="O16" s="42">
        <f t="shared" si="34"/>
        <v>1074552</v>
      </c>
      <c r="P16" s="42">
        <f t="shared" si="34"/>
        <v>934197</v>
      </c>
      <c r="Q16" s="42">
        <f t="shared" si="34"/>
        <v>613135.27999999991</v>
      </c>
      <c r="R16" s="43">
        <f t="shared" si="34"/>
        <v>90321294.24000001</v>
      </c>
      <c r="S16" s="43">
        <f t="shared" si="34"/>
        <v>61964528.130000018</v>
      </c>
      <c r="T16" s="42">
        <f t="shared" si="34"/>
        <v>1137219</v>
      </c>
      <c r="U16" s="42">
        <f t="shared" si="34"/>
        <v>985831</v>
      </c>
      <c r="V16" s="42">
        <f t="shared" si="34"/>
        <v>606895.12</v>
      </c>
      <c r="W16" s="43">
        <f t="shared" si="34"/>
        <v>88738819.670000002</v>
      </c>
      <c r="X16" s="43">
        <f t="shared" si="34"/>
        <v>65300472.230000012</v>
      </c>
      <c r="Y16" s="53">
        <f t="shared" si="35"/>
        <v>0.16331462669864402</v>
      </c>
      <c r="Z16" s="53">
        <f t="shared" si="36"/>
        <v>0.15388463719674347</v>
      </c>
      <c r="AA16" s="53">
        <f t="shared" si="37"/>
        <v>0.15081359611757642</v>
      </c>
      <c r="AB16" s="53">
        <f t="shared" si="38"/>
        <v>0.14735937373053354</v>
      </c>
      <c r="AC16" s="44">
        <f t="shared" si="39"/>
        <v>0.18282705946053196</v>
      </c>
      <c r="AD16" s="44">
        <f t="shared" si="40"/>
        <v>0.16945493338086751</v>
      </c>
      <c r="AE16" s="44">
        <f t="shared" si="41"/>
        <v>0.16361210391908007</v>
      </c>
      <c r="AF16" s="45">
        <f t="shared" si="42"/>
        <v>0.14948618072160366</v>
      </c>
      <c r="AG16" s="45">
        <f t="shared" si="43"/>
        <v>0.21558123786327468</v>
      </c>
      <c r="AH16" s="45">
        <f t="shared" si="44"/>
        <v>0.2200093834955352</v>
      </c>
      <c r="AI16" s="45">
        <f t="shared" si="45"/>
        <v>0.21811970624253171</v>
      </c>
      <c r="AJ16" s="45">
        <f t="shared" si="46"/>
        <v>0.20506241146979406</v>
      </c>
      <c r="AK16" s="56">
        <f t="shared" si="10"/>
        <v>57.13168535653508</v>
      </c>
      <c r="AL16" s="56">
        <f t="shared" si="11"/>
        <v>56.87309930245079</v>
      </c>
      <c r="AM16" s="56">
        <f t="shared" si="12"/>
        <v>57.665453258660371</v>
      </c>
      <c r="AN16" s="56">
        <f t="shared" si="13"/>
        <v>57.421193481642511</v>
      </c>
      <c r="AO16" s="50">
        <f t="shared" si="14"/>
        <v>5.0673828944609589E-3</v>
      </c>
      <c r="AP16" s="56">
        <f t="shared" si="15"/>
        <v>80.521401991149773</v>
      </c>
      <c r="AQ16" s="56">
        <f t="shared" si="16"/>
        <v>83.387000175628145</v>
      </c>
      <c r="AR16" s="56">
        <f t="shared" si="17"/>
        <v>84.05483796037791</v>
      </c>
      <c r="AS16" s="56">
        <f t="shared" si="18"/>
        <v>78.0314254950014</v>
      </c>
      <c r="AT16" s="50">
        <f t="shared" si="19"/>
        <v>-3.0923163712698987E-2</v>
      </c>
      <c r="AU16" s="50">
        <f t="shared" si="20"/>
        <v>0.70952174134790291</v>
      </c>
      <c r="AV16" s="50">
        <f t="shared" si="2"/>
        <v>0.68203795774719955</v>
      </c>
      <c r="AW16" s="50">
        <f t="shared" si="2"/>
        <v>0.68604561805047948</v>
      </c>
      <c r="AX16" s="50">
        <f t="shared" si="2"/>
        <v>0.7358726707526424</v>
      </c>
      <c r="AY16" s="50">
        <f t="shared" si="21"/>
        <v>3.7139002047604341E-2</v>
      </c>
      <c r="AZ16" s="52">
        <f t="shared" si="22"/>
        <v>0.63256661960125038</v>
      </c>
      <c r="BA16" s="52">
        <f t="shared" si="23"/>
        <v>0.658907677840469</v>
      </c>
      <c r="BB16" s="52">
        <f t="shared" si="24"/>
        <v>0.65632332366727775</v>
      </c>
      <c r="BC16" s="52">
        <f t="shared" si="25"/>
        <v>0.61561780873192262</v>
      </c>
      <c r="BD16" s="50">
        <f t="shared" si="26"/>
        <v>-2.6793716810431301E-2</v>
      </c>
      <c r="BE16" s="56">
        <f t="shared" si="27"/>
        <v>90.31726238186431</v>
      </c>
      <c r="BF16" s="56">
        <f t="shared" si="3"/>
        <v>86.314215504134069</v>
      </c>
      <c r="BG16" s="56">
        <f t="shared" si="3"/>
        <v>87.861350007262274</v>
      </c>
      <c r="BH16" s="56">
        <f t="shared" si="3"/>
        <v>93.274094198024059</v>
      </c>
      <c r="BI16" s="50">
        <f t="shared" si="28"/>
        <v>3.2738279905542012E-2</v>
      </c>
      <c r="BJ16" s="56">
        <f t="shared" si="29"/>
        <v>127.29315695144943</v>
      </c>
      <c r="BK16" s="56">
        <f t="shared" si="4"/>
        <v>126.55338976914659</v>
      </c>
      <c r="BL16" s="56">
        <f t="shared" si="4"/>
        <v>128.06925326181064</v>
      </c>
      <c r="BM16" s="56">
        <f t="shared" si="4"/>
        <v>126.75303473714325</v>
      </c>
      <c r="BN16" s="50">
        <f t="shared" si="30"/>
        <v>-4.2431362945314355E-3</v>
      </c>
    </row>
    <row r="17" spans="1:66" s="34" customFormat="1" ht="15" customHeight="1" x14ac:dyDescent="0.3">
      <c r="A17" s="40"/>
      <c r="B17" s="39" t="s">
        <v>46</v>
      </c>
      <c r="C17" s="40"/>
      <c r="D17" s="41" t="s">
        <v>47</v>
      </c>
      <c r="E17" s="42">
        <f t="shared" si="33"/>
        <v>0</v>
      </c>
      <c r="F17" s="42">
        <f t="shared" si="33"/>
        <v>0</v>
      </c>
      <c r="G17" s="42">
        <f t="shared" si="33"/>
        <v>0</v>
      </c>
      <c r="H17" s="43">
        <f t="shared" si="33"/>
        <v>0</v>
      </c>
      <c r="I17" s="43">
        <f t="shared" si="33"/>
        <v>0</v>
      </c>
      <c r="J17" s="42">
        <f t="shared" si="33"/>
        <v>0</v>
      </c>
      <c r="K17" s="42">
        <f t="shared" si="33"/>
        <v>0</v>
      </c>
      <c r="L17" s="42">
        <f t="shared" si="33"/>
        <v>0</v>
      </c>
      <c r="M17" s="43">
        <f t="shared" si="33"/>
        <v>0</v>
      </c>
      <c r="N17" s="43">
        <f t="shared" si="33"/>
        <v>0</v>
      </c>
      <c r="O17" s="42">
        <f t="shared" si="34"/>
        <v>0</v>
      </c>
      <c r="P17" s="42">
        <f t="shared" si="34"/>
        <v>0</v>
      </c>
      <c r="Q17" s="42">
        <f t="shared" si="34"/>
        <v>0</v>
      </c>
      <c r="R17" s="43">
        <f t="shared" si="34"/>
        <v>0</v>
      </c>
      <c r="S17" s="43">
        <f t="shared" si="34"/>
        <v>0</v>
      </c>
      <c r="T17" s="42">
        <f t="shared" si="34"/>
        <v>0</v>
      </c>
      <c r="U17" s="42">
        <f t="shared" si="34"/>
        <v>0</v>
      </c>
      <c r="V17" s="42">
        <f t="shared" si="34"/>
        <v>0</v>
      </c>
      <c r="W17" s="43">
        <f t="shared" si="34"/>
        <v>0</v>
      </c>
      <c r="X17" s="43">
        <f t="shared" si="34"/>
        <v>0</v>
      </c>
      <c r="Y17" s="53">
        <f t="shared" si="35"/>
        <v>0</v>
      </c>
      <c r="Z17" s="53">
        <f t="shared" si="36"/>
        <v>0</v>
      </c>
      <c r="AA17" s="53">
        <f t="shared" si="37"/>
        <v>0</v>
      </c>
      <c r="AB17" s="53">
        <f t="shared" si="38"/>
        <v>0</v>
      </c>
      <c r="AC17" s="44">
        <f t="shared" si="39"/>
        <v>0</v>
      </c>
      <c r="AD17" s="44">
        <f t="shared" si="40"/>
        <v>0</v>
      </c>
      <c r="AE17" s="44">
        <f t="shared" si="41"/>
        <v>0</v>
      </c>
      <c r="AF17" s="45">
        <f t="shared" si="42"/>
        <v>0</v>
      </c>
      <c r="AG17" s="45">
        <f t="shared" si="43"/>
        <v>0</v>
      </c>
      <c r="AH17" s="45">
        <f t="shared" si="44"/>
        <v>0</v>
      </c>
      <c r="AI17" s="45">
        <f t="shared" si="45"/>
        <v>0</v>
      </c>
      <c r="AJ17" s="45">
        <f t="shared" si="46"/>
        <v>0</v>
      </c>
      <c r="AK17" s="56" t="e">
        <f t="shared" si="10"/>
        <v>#DIV/0!</v>
      </c>
      <c r="AL17" s="56" t="e">
        <f t="shared" si="11"/>
        <v>#DIV/0!</v>
      </c>
      <c r="AM17" s="56" t="e">
        <f t="shared" si="12"/>
        <v>#DIV/0!</v>
      </c>
      <c r="AN17" s="56" t="e">
        <f t="shared" si="13"/>
        <v>#DIV/0!</v>
      </c>
      <c r="AO17" s="50" t="e">
        <f t="shared" si="14"/>
        <v>#DIV/0!</v>
      </c>
      <c r="AP17" s="56" t="e">
        <f t="shared" si="15"/>
        <v>#DIV/0!</v>
      </c>
      <c r="AQ17" s="56" t="e">
        <f t="shared" si="16"/>
        <v>#DIV/0!</v>
      </c>
      <c r="AR17" s="56" t="e">
        <f t="shared" si="17"/>
        <v>#DIV/0!</v>
      </c>
      <c r="AS17" s="56" t="e">
        <f t="shared" si="18"/>
        <v>#DIV/0!</v>
      </c>
      <c r="AT17" s="50" t="e">
        <f t="shared" si="19"/>
        <v>#DIV/0!</v>
      </c>
      <c r="AU17" s="50" t="e">
        <f t="shared" si="20"/>
        <v>#DIV/0!</v>
      </c>
      <c r="AV17" s="50" t="e">
        <f t="shared" si="2"/>
        <v>#DIV/0!</v>
      </c>
      <c r="AW17" s="50" t="e">
        <f t="shared" si="2"/>
        <v>#DIV/0!</v>
      </c>
      <c r="AX17" s="50" t="e">
        <f t="shared" si="2"/>
        <v>#DIV/0!</v>
      </c>
      <c r="AY17" s="50" t="e">
        <f t="shared" si="21"/>
        <v>#DIV/0!</v>
      </c>
      <c r="AZ17" s="52" t="e">
        <f t="shared" si="22"/>
        <v>#DIV/0!</v>
      </c>
      <c r="BA17" s="52" t="e">
        <f t="shared" si="23"/>
        <v>#DIV/0!</v>
      </c>
      <c r="BB17" s="52" t="e">
        <f t="shared" si="24"/>
        <v>#DIV/0!</v>
      </c>
      <c r="BC17" s="52" t="e">
        <f t="shared" si="25"/>
        <v>#DIV/0!</v>
      </c>
      <c r="BD17" s="50" t="e">
        <f t="shared" si="26"/>
        <v>#DIV/0!</v>
      </c>
      <c r="BE17" s="56" t="e">
        <f t="shared" si="27"/>
        <v>#DIV/0!</v>
      </c>
      <c r="BF17" s="56" t="e">
        <f t="shared" si="3"/>
        <v>#DIV/0!</v>
      </c>
      <c r="BG17" s="56" t="e">
        <f t="shared" si="3"/>
        <v>#DIV/0!</v>
      </c>
      <c r="BH17" s="56" t="e">
        <f t="shared" si="3"/>
        <v>#DIV/0!</v>
      </c>
      <c r="BI17" s="50" t="e">
        <f t="shared" si="28"/>
        <v>#DIV/0!</v>
      </c>
      <c r="BJ17" s="56" t="e">
        <f t="shared" si="29"/>
        <v>#DIV/0!</v>
      </c>
      <c r="BK17" s="56" t="e">
        <f t="shared" si="4"/>
        <v>#DIV/0!</v>
      </c>
      <c r="BL17" s="56" t="e">
        <f t="shared" si="4"/>
        <v>#DIV/0!</v>
      </c>
      <c r="BM17" s="56" t="e">
        <f t="shared" si="4"/>
        <v>#DIV/0!</v>
      </c>
      <c r="BN17" s="50" t="e">
        <f t="shared" si="30"/>
        <v>#DIV/0!</v>
      </c>
    </row>
    <row r="18" spans="1:66" s="34" customFormat="1" ht="15" customHeight="1" x14ac:dyDescent="0.3">
      <c r="A18" s="40"/>
      <c r="B18" s="39" t="s">
        <v>287</v>
      </c>
      <c r="C18" s="94"/>
      <c r="D18" s="41" t="s">
        <v>49</v>
      </c>
      <c r="E18" s="42">
        <f t="shared" si="33"/>
        <v>37014</v>
      </c>
      <c r="F18" s="42">
        <f t="shared" si="33"/>
        <v>32281</v>
      </c>
      <c r="G18" s="42">
        <f t="shared" si="33"/>
        <v>23557.21</v>
      </c>
      <c r="H18" s="43">
        <f t="shared" si="33"/>
        <v>4103022.86</v>
      </c>
      <c r="I18" s="43">
        <f t="shared" si="33"/>
        <v>2391935.56</v>
      </c>
      <c r="J18" s="42">
        <f t="shared" si="33"/>
        <v>34556</v>
      </c>
      <c r="K18" s="42">
        <f t="shared" si="33"/>
        <v>30141</v>
      </c>
      <c r="L18" s="42">
        <f t="shared" si="33"/>
        <v>25412.48</v>
      </c>
      <c r="M18" s="43">
        <f t="shared" si="33"/>
        <v>4268460.2699999996</v>
      </c>
      <c r="N18" s="43">
        <f t="shared" si="33"/>
        <v>2105765.5</v>
      </c>
      <c r="O18" s="42">
        <f t="shared" si="34"/>
        <v>39672</v>
      </c>
      <c r="P18" s="42">
        <f t="shared" si="34"/>
        <v>34864</v>
      </c>
      <c r="Q18" s="42">
        <f t="shared" si="34"/>
        <v>28574.06</v>
      </c>
      <c r="R18" s="43">
        <f t="shared" si="34"/>
        <v>4600491.08</v>
      </c>
      <c r="S18" s="43">
        <f t="shared" si="34"/>
        <v>2585857.94</v>
      </c>
      <c r="T18" s="42">
        <f t="shared" si="34"/>
        <v>48538</v>
      </c>
      <c r="U18" s="42">
        <f t="shared" si="34"/>
        <v>42270</v>
      </c>
      <c r="V18" s="42">
        <f t="shared" si="34"/>
        <v>29016.51</v>
      </c>
      <c r="W18" s="43">
        <f t="shared" si="34"/>
        <v>4759937.42</v>
      </c>
      <c r="X18" s="43">
        <f t="shared" si="34"/>
        <v>2670703.2000000002</v>
      </c>
      <c r="Y18" s="53">
        <f t="shared" si="35"/>
        <v>6.1934527838327022E-3</v>
      </c>
      <c r="Z18" s="53">
        <f t="shared" si="36"/>
        <v>5.0756895533419629E-3</v>
      </c>
      <c r="AA18" s="53">
        <f t="shared" si="37"/>
        <v>5.5679734300215266E-3</v>
      </c>
      <c r="AB18" s="53">
        <f t="shared" si="38"/>
        <v>6.2894915422030736E-3</v>
      </c>
      <c r="AC18" s="44">
        <f t="shared" si="39"/>
        <v>9.5449753430106189E-3</v>
      </c>
      <c r="AD18" s="44">
        <f t="shared" si="40"/>
        <v>8.2794870465439999E-3</v>
      </c>
      <c r="AE18" s="44">
        <f t="shared" si="41"/>
        <v>8.3335389621378934E-3</v>
      </c>
      <c r="AF18" s="45">
        <f t="shared" si="42"/>
        <v>8.0184170584612392E-3</v>
      </c>
      <c r="AG18" s="45">
        <f t="shared" si="43"/>
        <v>9.2475167973540065E-3</v>
      </c>
      <c r="AH18" s="45">
        <f t="shared" si="44"/>
        <v>7.7753623152262887E-3</v>
      </c>
      <c r="AI18" s="45">
        <f t="shared" si="45"/>
        <v>9.1024105448589011E-3</v>
      </c>
      <c r="AJ18" s="45">
        <f t="shared" si="46"/>
        <v>8.386782205542646E-3</v>
      </c>
      <c r="AK18" s="56">
        <f t="shared" si="10"/>
        <v>64.622455287188629</v>
      </c>
      <c r="AL18" s="56">
        <f t="shared" si="11"/>
        <v>60.937767681444612</v>
      </c>
      <c r="AM18" s="56">
        <f t="shared" si="12"/>
        <v>65.180932143577337</v>
      </c>
      <c r="AN18" s="56">
        <f t="shared" si="13"/>
        <v>55.022934607936051</v>
      </c>
      <c r="AO18" s="50">
        <f t="shared" si="14"/>
        <v>-0.14854775536756304</v>
      </c>
      <c r="AP18" s="56">
        <f t="shared" si="15"/>
        <v>110.85056627222131</v>
      </c>
      <c r="AQ18" s="56">
        <f t="shared" si="16"/>
        <v>123.52298500983909</v>
      </c>
      <c r="AR18" s="56">
        <f t="shared" si="17"/>
        <v>115.96317503528938</v>
      </c>
      <c r="AS18" s="56">
        <f t="shared" si="18"/>
        <v>98.066204211133538</v>
      </c>
      <c r="AT18" s="50">
        <f t="shared" si="19"/>
        <v>-0.11532969556233552</v>
      </c>
      <c r="AU18" s="50">
        <f t="shared" si="20"/>
        <v>0.58296910390599188</v>
      </c>
      <c r="AV18" s="50">
        <f t="shared" si="2"/>
        <v>0.49333140448792329</v>
      </c>
      <c r="AW18" s="50">
        <f t="shared" si="2"/>
        <v>0.56208302440616842</v>
      </c>
      <c r="AX18" s="50">
        <f t="shared" si="2"/>
        <v>0.56107947738523001</v>
      </c>
      <c r="AY18" s="50">
        <f t="shared" si="21"/>
        <v>-3.7548519079480647E-2</v>
      </c>
      <c r="AZ18" s="52">
        <f t="shared" si="22"/>
        <v>0.72975465444069265</v>
      </c>
      <c r="BA18" s="52">
        <f t="shared" si="23"/>
        <v>0.84312000265419196</v>
      </c>
      <c r="BB18" s="52">
        <f t="shared" si="24"/>
        <v>0.81958639284075263</v>
      </c>
      <c r="BC18" s="52">
        <f t="shared" si="25"/>
        <v>0.68645635202271116</v>
      </c>
      <c r="BD18" s="50">
        <f t="shared" si="26"/>
        <v>-5.9332684148711179E-2</v>
      </c>
      <c r="BE18" s="56">
        <f t="shared" si="27"/>
        <v>88.553673339318877</v>
      </c>
      <c r="BF18" s="56">
        <f t="shared" si="3"/>
        <v>72.276505704536589</v>
      </c>
      <c r="BG18" s="56">
        <f t="shared" si="3"/>
        <v>79.529056012820035</v>
      </c>
      <c r="BH18" s="56">
        <f t="shared" si="3"/>
        <v>80.155037455485058</v>
      </c>
      <c r="BI18" s="50">
        <f t="shared" si="28"/>
        <v>-9.4842320675417202E-2</v>
      </c>
      <c r="BJ18" s="56">
        <f t="shared" si="29"/>
        <v>151.90114320981036</v>
      </c>
      <c r="BK18" s="56">
        <f t="shared" si="4"/>
        <v>146.50700329844076</v>
      </c>
      <c r="BL18" s="56">
        <f t="shared" si="4"/>
        <v>141.48987348771331</v>
      </c>
      <c r="BM18" s="56">
        <f t="shared" si="4"/>
        <v>142.8586157330642</v>
      </c>
      <c r="BN18" s="50">
        <f t="shared" si="30"/>
        <v>-5.9529028456726918E-2</v>
      </c>
    </row>
    <row r="19" spans="1:66" s="34" customFormat="1" ht="15" customHeight="1" x14ac:dyDescent="0.3">
      <c r="A19" s="40"/>
      <c r="B19" s="39" t="s">
        <v>288</v>
      </c>
      <c r="C19" s="40"/>
      <c r="D19" s="41" t="s">
        <v>51</v>
      </c>
      <c r="E19" s="42">
        <f t="shared" si="33"/>
        <v>8448</v>
      </c>
      <c r="F19" s="42">
        <f t="shared" si="33"/>
        <v>7991</v>
      </c>
      <c r="G19" s="42">
        <f t="shared" si="33"/>
        <v>8029.6999999999971</v>
      </c>
      <c r="H19" s="43">
        <f t="shared" si="33"/>
        <v>1972673.5100000002</v>
      </c>
      <c r="I19" s="43">
        <f t="shared" si="33"/>
        <v>1200378.69</v>
      </c>
      <c r="J19" s="42">
        <f t="shared" si="33"/>
        <v>12692</v>
      </c>
      <c r="K19" s="42">
        <f t="shared" si="33"/>
        <v>12110</v>
      </c>
      <c r="L19" s="42">
        <f t="shared" si="33"/>
        <v>11281.53</v>
      </c>
      <c r="M19" s="43">
        <f t="shared" si="33"/>
        <v>2821369.4899999993</v>
      </c>
      <c r="N19" s="43">
        <f t="shared" si="33"/>
        <v>1577805.5199999998</v>
      </c>
      <c r="O19" s="42">
        <f t="shared" si="34"/>
        <v>28380</v>
      </c>
      <c r="P19" s="42">
        <f t="shared" si="34"/>
        <v>26747</v>
      </c>
      <c r="Q19" s="42">
        <f t="shared" si="34"/>
        <v>15123</v>
      </c>
      <c r="R19" s="43">
        <f t="shared" si="34"/>
        <v>3486270.2700000005</v>
      </c>
      <c r="S19" s="43">
        <f t="shared" si="34"/>
        <v>1999095.0399999996</v>
      </c>
      <c r="T19" s="42">
        <f t="shared" si="34"/>
        <v>73473</v>
      </c>
      <c r="U19" s="42">
        <f t="shared" si="34"/>
        <v>67391</v>
      </c>
      <c r="V19" s="42">
        <f t="shared" si="34"/>
        <v>48246.889999999992</v>
      </c>
      <c r="W19" s="43">
        <f t="shared" si="34"/>
        <v>5641894.5500000007</v>
      </c>
      <c r="X19" s="43">
        <f t="shared" si="34"/>
        <v>3139225.82</v>
      </c>
      <c r="Y19" s="53">
        <f t="shared" si="35"/>
        <v>1.413581053596441E-3</v>
      </c>
      <c r="Z19" s="53">
        <f t="shared" si="36"/>
        <v>1.8642392583347667E-3</v>
      </c>
      <c r="AA19" s="53">
        <f t="shared" si="37"/>
        <v>3.9831388874775895E-3</v>
      </c>
      <c r="AB19" s="53">
        <f t="shared" si="38"/>
        <v>9.5205367357593315E-3</v>
      </c>
      <c r="AC19" s="44">
        <f t="shared" si="39"/>
        <v>4.589084841891476E-3</v>
      </c>
      <c r="AD19" s="44">
        <f t="shared" si="40"/>
        <v>5.4725804314372699E-3</v>
      </c>
      <c r="AE19" s="44">
        <f t="shared" si="41"/>
        <v>6.3151886662473422E-3</v>
      </c>
      <c r="AF19" s="45">
        <f t="shared" si="42"/>
        <v>9.5041298886991473E-3</v>
      </c>
      <c r="AG19" s="45">
        <f t="shared" si="43"/>
        <v>4.6408115187521175E-3</v>
      </c>
      <c r="AH19" s="45">
        <f t="shared" si="44"/>
        <v>5.8259144149545696E-3</v>
      </c>
      <c r="AI19" s="45">
        <f t="shared" si="45"/>
        <v>7.0369618882741578E-3</v>
      </c>
      <c r="AJ19" s="45">
        <f t="shared" si="46"/>
        <v>9.858079043135912E-3</v>
      </c>
      <c r="AK19" s="56">
        <f t="shared" si="10"/>
        <v>142.09028053977272</v>
      </c>
      <c r="AL19" s="56">
        <f t="shared" si="11"/>
        <v>124.31496375669711</v>
      </c>
      <c r="AM19" s="56">
        <f t="shared" si="12"/>
        <v>70.440276250880885</v>
      </c>
      <c r="AN19" s="56">
        <f t="shared" si="13"/>
        <v>42.726250731561251</v>
      </c>
      <c r="AO19" s="50">
        <f t="shared" si="14"/>
        <v>-0.69930208759351653</v>
      </c>
      <c r="AP19" s="56">
        <f t="shared" si="15"/>
        <v>233.5077544981061</v>
      </c>
      <c r="AQ19" s="56">
        <f t="shared" si="16"/>
        <v>222.2951063662149</v>
      </c>
      <c r="AR19" s="56">
        <f t="shared" si="17"/>
        <v>122.84250422832983</v>
      </c>
      <c r="AS19" s="56">
        <f t="shared" si="18"/>
        <v>76.788678153879673</v>
      </c>
      <c r="AT19" s="50">
        <f t="shared" si="19"/>
        <v>-0.67115148565868088</v>
      </c>
      <c r="AU19" s="50">
        <f t="shared" si="20"/>
        <v>0.60850347709084396</v>
      </c>
      <c r="AV19" s="50">
        <f t="shared" si="2"/>
        <v>0.55923392012011874</v>
      </c>
      <c r="AW19" s="50">
        <f t="shared" si="2"/>
        <v>0.57341940962024129</v>
      </c>
      <c r="AX19" s="50">
        <f t="shared" si="2"/>
        <v>0.55641341612809814</v>
      </c>
      <c r="AY19" s="50">
        <f t="shared" si="21"/>
        <v>-8.5603555154327049E-2</v>
      </c>
      <c r="AZ19" s="52">
        <f t="shared" si="22"/>
        <v>1.0048429483168562</v>
      </c>
      <c r="BA19" s="52">
        <f t="shared" si="23"/>
        <v>0.93158794384805954</v>
      </c>
      <c r="BB19" s="52">
        <f t="shared" si="24"/>
        <v>0.5654092047706285</v>
      </c>
      <c r="BC19" s="52">
        <f t="shared" si="25"/>
        <v>0.71592482675728197</v>
      </c>
      <c r="BD19" s="50">
        <f t="shared" si="26"/>
        <v>-0.28752564969831473</v>
      </c>
      <c r="BE19" s="56">
        <f t="shared" si="27"/>
        <v>141.40546119946251</v>
      </c>
      <c r="BF19" s="56">
        <f t="shared" si="3"/>
        <v>133.44415261880275</v>
      </c>
      <c r="BG19" s="56">
        <f t="shared" si="3"/>
        <v>124.58282542367989</v>
      </c>
      <c r="BH19" s="56">
        <f t="shared" si="3"/>
        <v>59.679800357093377</v>
      </c>
      <c r="BI19" s="50">
        <f t="shared" si="28"/>
        <v>-0.57795264871057028</v>
      </c>
      <c r="BJ19" s="56">
        <f t="shared" si="29"/>
        <v>232.38233884134729</v>
      </c>
      <c r="BK19" s="56">
        <f t="shared" si="4"/>
        <v>238.61956118495118</v>
      </c>
      <c r="BL19" s="56">
        <f t="shared" si="4"/>
        <v>217.26300737916668</v>
      </c>
      <c r="BM19" s="56">
        <f t="shared" si="4"/>
        <v>107.2580182778228</v>
      </c>
      <c r="BN19" s="50">
        <f t="shared" si="30"/>
        <v>-0.53844160957924481</v>
      </c>
    </row>
    <row r="20" spans="1:66" s="34" customFormat="1" ht="15" customHeight="1" x14ac:dyDescent="0.3">
      <c r="A20" s="40"/>
      <c r="B20" s="95" t="s">
        <v>289</v>
      </c>
      <c r="C20" s="40"/>
      <c r="D20" s="96" t="s">
        <v>53</v>
      </c>
      <c r="E20" s="42">
        <f t="shared" si="33"/>
        <v>1615</v>
      </c>
      <c r="F20" s="42">
        <f t="shared" si="33"/>
        <v>1436</v>
      </c>
      <c r="G20" s="42">
        <f t="shared" si="33"/>
        <v>1121.18</v>
      </c>
      <c r="H20" s="43">
        <f t="shared" si="33"/>
        <v>483207.46</v>
      </c>
      <c r="I20" s="43">
        <f t="shared" si="33"/>
        <v>486866.76</v>
      </c>
      <c r="J20" s="42">
        <f t="shared" si="33"/>
        <v>1628</v>
      </c>
      <c r="K20" s="42">
        <f t="shared" si="33"/>
        <v>1506</v>
      </c>
      <c r="L20" s="42">
        <f t="shared" si="33"/>
        <v>1145.8799999999997</v>
      </c>
      <c r="M20" s="43">
        <f t="shared" si="33"/>
        <v>556865.32999999996</v>
      </c>
      <c r="N20" s="43">
        <f t="shared" si="33"/>
        <v>382660.65</v>
      </c>
      <c r="O20" s="42">
        <f t="shared" si="34"/>
        <v>3546</v>
      </c>
      <c r="P20" s="42">
        <f t="shared" si="34"/>
        <v>3381</v>
      </c>
      <c r="Q20" s="42">
        <f t="shared" si="34"/>
        <v>2182.31</v>
      </c>
      <c r="R20" s="43">
        <f t="shared" si="34"/>
        <v>698610.65000000014</v>
      </c>
      <c r="S20" s="43">
        <f t="shared" si="34"/>
        <v>437106.57999999996</v>
      </c>
      <c r="T20" s="42">
        <f t="shared" si="34"/>
        <v>9546</v>
      </c>
      <c r="U20" s="42">
        <f t="shared" si="34"/>
        <v>8225</v>
      </c>
      <c r="V20" s="42">
        <f t="shared" si="34"/>
        <v>4467.5599999999995</v>
      </c>
      <c r="W20" s="43">
        <f t="shared" si="34"/>
        <v>539449.06999999995</v>
      </c>
      <c r="X20" s="43">
        <f t="shared" si="34"/>
        <v>483980.87</v>
      </c>
      <c r="Y20" s="53">
        <f t="shared" si="35"/>
        <v>2.7023359393445222E-4</v>
      </c>
      <c r="Z20" s="53">
        <f t="shared" si="36"/>
        <v>2.3912555251883076E-4</v>
      </c>
      <c r="AA20" s="53">
        <f t="shared" si="37"/>
        <v>4.9768183562352126E-4</v>
      </c>
      <c r="AB20" s="53">
        <f>+T20/T$8</f>
        <v>1.2369583885176675E-3</v>
      </c>
      <c r="AC20" s="44">
        <f t="shared" si="39"/>
        <v>1.124098853121864E-3</v>
      </c>
      <c r="AD20" s="44">
        <f t="shared" si="40"/>
        <v>1.0801457656309519E-3</v>
      </c>
      <c r="AE20" s="44">
        <f t="shared" si="41"/>
        <v>1.2654951329977321E-3</v>
      </c>
      <c r="AF20" s="45">
        <f t="shared" si="42"/>
        <v>9.0873623818757074E-4</v>
      </c>
      <c r="AG20" s="45">
        <f t="shared" si="43"/>
        <v>1.882286720622742E-3</v>
      </c>
      <c r="AH20" s="45">
        <f t="shared" si="44"/>
        <v>1.4129423231266714E-3</v>
      </c>
      <c r="AI20" s="45">
        <f t="shared" si="45"/>
        <v>1.5386473794531848E-3</v>
      </c>
      <c r="AJ20" s="45">
        <f t="shared" si="46"/>
        <v>1.5198402234808601E-3</v>
      </c>
      <c r="AK20" s="56">
        <f t="shared" si="10"/>
        <v>301.46548606811149</v>
      </c>
      <c r="AL20" s="56">
        <f t="shared" si="11"/>
        <v>235.04953931203931</v>
      </c>
      <c r="AM20" s="56">
        <f t="shared" si="12"/>
        <v>123.26750705019739</v>
      </c>
      <c r="AN20" s="56">
        <f t="shared" si="13"/>
        <v>50.699860674628113</v>
      </c>
      <c r="AO20" s="50">
        <f t="shared" si="14"/>
        <v>-0.83182200610794543</v>
      </c>
      <c r="AP20" s="56">
        <f t="shared" si="15"/>
        <v>299.19966563467494</v>
      </c>
      <c r="AQ20" s="56">
        <f t="shared" si="16"/>
        <v>342.05487100737099</v>
      </c>
      <c r="AR20" s="56">
        <f t="shared" si="17"/>
        <v>197.0137196841512</v>
      </c>
      <c r="AS20" s="56">
        <f t="shared" si="18"/>
        <v>56.510482924785244</v>
      </c>
      <c r="AT20" s="50">
        <f t="shared" si="19"/>
        <v>-0.81112785402044874</v>
      </c>
      <c r="AU20" s="50">
        <f t="shared" si="20"/>
        <v>1.007572937719132</v>
      </c>
      <c r="AV20" s="50">
        <f t="shared" si="2"/>
        <v>0.68716910424285171</v>
      </c>
      <c r="AW20" s="50">
        <f t="shared" si="2"/>
        <v>0.62567981178071053</v>
      </c>
      <c r="AX20" s="50">
        <f t="shared" si="2"/>
        <v>0.89717620608744408</v>
      </c>
      <c r="AY20" s="50">
        <f>+(AX20/AU20)-1</f>
        <v>-0.10956698765808037</v>
      </c>
      <c r="AZ20" s="52">
        <f t="shared" si="22"/>
        <v>0.78076601671309198</v>
      </c>
      <c r="BA20" s="52">
        <f t="shared" si="23"/>
        <v>0.76087649402390412</v>
      </c>
      <c r="BB20" s="52">
        <f t="shared" si="24"/>
        <v>0.64546288080449565</v>
      </c>
      <c r="BC20" s="52">
        <f t="shared" si="25"/>
        <v>0.54316838905775067</v>
      </c>
      <c r="BD20" s="50">
        <f t="shared" si="26"/>
        <v>-0.30431348517907031</v>
      </c>
      <c r="BE20" s="56">
        <f t="shared" si="27"/>
        <v>386.11501988423629</v>
      </c>
      <c r="BF20" s="56">
        <f t="shared" si="3"/>
        <v>308.91943851357149</v>
      </c>
      <c r="BG20" s="56">
        <f t="shared" si="3"/>
        <v>190.97536158323859</v>
      </c>
      <c r="BH20" s="56">
        <f t="shared" si="3"/>
        <v>93.34096331080417</v>
      </c>
      <c r="BI20" s="50">
        <f t="shared" si="28"/>
        <v>-0.75825606748271701</v>
      </c>
      <c r="BJ20" s="56">
        <f t="shared" si="29"/>
        <v>383.21297191476231</v>
      </c>
      <c r="BK20" s="56">
        <f t="shared" si="4"/>
        <v>449.55373663655956</v>
      </c>
      <c r="BL20" s="56">
        <f t="shared" si="4"/>
        <v>305.22858175608195</v>
      </c>
      <c r="BM20" s="56">
        <f t="shared" si="4"/>
        <v>104.0386076642191</v>
      </c>
      <c r="BN20" s="50">
        <f t="shared" si="30"/>
        <v>-0.72850969228839069</v>
      </c>
    </row>
    <row r="21" spans="1:66" s="34" customFormat="1" ht="15" customHeight="1" x14ac:dyDescent="0.3">
      <c r="A21" s="40"/>
      <c r="B21" s="39" t="s">
        <v>290</v>
      </c>
      <c r="C21" s="40"/>
      <c r="D21" s="41" t="s">
        <v>55</v>
      </c>
      <c r="E21" s="42">
        <f t="shared" si="33"/>
        <v>39491</v>
      </c>
      <c r="F21" s="42">
        <f t="shared" si="33"/>
        <v>37760</v>
      </c>
      <c r="G21" s="42">
        <f t="shared" si="33"/>
        <v>31791.179999999993</v>
      </c>
      <c r="H21" s="43">
        <f t="shared" si="33"/>
        <v>22354501.720000006</v>
      </c>
      <c r="I21" s="43">
        <f t="shared" si="33"/>
        <v>2848530.96</v>
      </c>
      <c r="J21" s="42">
        <f t="shared" si="33"/>
        <v>40131</v>
      </c>
      <c r="K21" s="42">
        <f t="shared" si="33"/>
        <v>37991</v>
      </c>
      <c r="L21" s="42">
        <f t="shared" si="33"/>
        <v>31256.729999999996</v>
      </c>
      <c r="M21" s="43">
        <f t="shared" si="33"/>
        <v>25426052.060000002</v>
      </c>
      <c r="N21" s="43">
        <f t="shared" si="33"/>
        <v>3413799.0799999996</v>
      </c>
      <c r="O21" s="42">
        <f t="shared" si="34"/>
        <v>38824</v>
      </c>
      <c r="P21" s="42">
        <f t="shared" si="34"/>
        <v>36807</v>
      </c>
      <c r="Q21" s="42">
        <f t="shared" si="34"/>
        <v>29456.059999999994</v>
      </c>
      <c r="R21" s="43">
        <f t="shared" si="34"/>
        <v>21433067.050000004</v>
      </c>
      <c r="S21" s="43">
        <f t="shared" si="34"/>
        <v>1541378.5300000003</v>
      </c>
      <c r="T21" s="42">
        <f t="shared" si="34"/>
        <v>7073</v>
      </c>
      <c r="U21" s="42">
        <f t="shared" si="34"/>
        <v>6687</v>
      </c>
      <c r="V21" s="42">
        <f t="shared" si="34"/>
        <v>5234.7400000000007</v>
      </c>
      <c r="W21" s="43">
        <f t="shared" si="34"/>
        <v>3413020.87</v>
      </c>
      <c r="X21" s="43">
        <f t="shared" si="34"/>
        <v>274727.43</v>
      </c>
      <c r="Y21" s="53">
        <f t="shared" si="35"/>
        <v>6.6079225127340258E-3</v>
      </c>
      <c r="Z21" s="53">
        <f t="shared" si="36"/>
        <v>5.8945623760031929E-3</v>
      </c>
      <c r="AA21" s="53">
        <f t="shared" si="37"/>
        <v>5.4489564541025347E-3</v>
      </c>
      <c r="AB21" s="53">
        <f t="shared" si="38"/>
        <v>9.1651023276612847E-4</v>
      </c>
      <c r="AC21" s="44">
        <f t="shared" si="39"/>
        <v>5.2003894446420056E-2</v>
      </c>
      <c r="AD21" s="44">
        <f t="shared" si="40"/>
        <v>4.9318643107699206E-2</v>
      </c>
      <c r="AE21" s="44">
        <f t="shared" si="41"/>
        <v>3.8824833313075111E-2</v>
      </c>
      <c r="AF21" s="45">
        <f t="shared" si="42"/>
        <v>5.7494505389720481E-3</v>
      </c>
      <c r="AG21" s="45">
        <f t="shared" si="43"/>
        <v>1.1012770720454916E-2</v>
      </c>
      <c r="AH21" s="45">
        <f t="shared" si="44"/>
        <v>1.2605166490944111E-2</v>
      </c>
      <c r="AI21" s="45">
        <f t="shared" si="45"/>
        <v>5.4257660361230501E-3</v>
      </c>
      <c r="AJ21" s="45">
        <f t="shared" si="46"/>
        <v>8.6272376552305123E-4</v>
      </c>
      <c r="AK21" s="56">
        <f t="shared" si="10"/>
        <v>72.131142792028569</v>
      </c>
      <c r="AL21" s="56">
        <f t="shared" si="11"/>
        <v>85.066384590466214</v>
      </c>
      <c r="AM21" s="56">
        <f t="shared" si="12"/>
        <v>39.701693024933036</v>
      </c>
      <c r="AN21" s="56">
        <f t="shared" si="13"/>
        <v>38.841712144775904</v>
      </c>
      <c r="AO21" s="50">
        <f t="shared" si="14"/>
        <v>-0.46151259163097003</v>
      </c>
      <c r="AP21" s="56">
        <f t="shared" si="15"/>
        <v>566.06572940670037</v>
      </c>
      <c r="AQ21" s="56">
        <f t="shared" si="16"/>
        <v>633.57633898980839</v>
      </c>
      <c r="AR21" s="56">
        <f t="shared" si="17"/>
        <v>552.05715665567698</v>
      </c>
      <c r="AS21" s="56">
        <f t="shared" si="18"/>
        <v>482.54218436307087</v>
      </c>
      <c r="AT21" s="50">
        <f t="shared" si="19"/>
        <v>-0.14755096573532445</v>
      </c>
      <c r="AU21" s="50">
        <f t="shared" si="20"/>
        <v>0.12742538374055962</v>
      </c>
      <c r="AV21" s="50">
        <f t="shared" si="2"/>
        <v>0.13426382798022163</v>
      </c>
      <c r="AW21" s="50">
        <f t="shared" si="2"/>
        <v>7.1915910420296103E-2</v>
      </c>
      <c r="AX21" s="50">
        <f t="shared" si="2"/>
        <v>8.049392033163863E-2</v>
      </c>
      <c r="AY21" s="50">
        <f t="shared" si="21"/>
        <v>-0.36830545085486499</v>
      </c>
      <c r="AZ21" s="52">
        <f t="shared" si="22"/>
        <v>0.8419274364406778</v>
      </c>
      <c r="BA21" s="52">
        <f t="shared" si="23"/>
        <v>0.8227403858808664</v>
      </c>
      <c r="BB21" s="52">
        <f t="shared" si="24"/>
        <v>0.80028418507349131</v>
      </c>
      <c r="BC21" s="52">
        <f t="shared" si="25"/>
        <v>0.78282338866457313</v>
      </c>
      <c r="BD21" s="50">
        <f t="shared" si="26"/>
        <v>-7.0200880999878312E-2</v>
      </c>
      <c r="BE21" s="56">
        <f t="shared" si="27"/>
        <v>85.673823740641254</v>
      </c>
      <c r="BF21" s="56">
        <f t="shared" si="3"/>
        <v>103.39395762053172</v>
      </c>
      <c r="BG21" s="56">
        <f t="shared" si="3"/>
        <v>49.609493434244449</v>
      </c>
      <c r="BH21" s="56">
        <f t="shared" si="3"/>
        <v>49.617465072213029</v>
      </c>
      <c r="BI21" s="50">
        <f t="shared" si="28"/>
        <v>-0.42085618563706173</v>
      </c>
      <c r="BJ21" s="56">
        <f t="shared" si="29"/>
        <v>672.34503225098945</v>
      </c>
      <c r="BK21" s="56">
        <f t="shared" si="4"/>
        <v>770.08051368655049</v>
      </c>
      <c r="BL21" s="56">
        <f t="shared" si="4"/>
        <v>689.82639786263019</v>
      </c>
      <c r="BM21" s="56">
        <f t="shared" si="4"/>
        <v>616.41257958100209</v>
      </c>
      <c r="BN21" s="50">
        <f t="shared" si="30"/>
        <v>-8.3190103275883942E-2</v>
      </c>
    </row>
    <row r="22" spans="1:66" s="34" customFormat="1" ht="15" customHeight="1" x14ac:dyDescent="0.3">
      <c r="A22" s="40"/>
      <c r="B22" s="39" t="s">
        <v>58</v>
      </c>
      <c r="C22" s="40"/>
      <c r="D22" s="41" t="s">
        <v>59</v>
      </c>
      <c r="E22" s="42">
        <f t="shared" si="33"/>
        <v>1782</v>
      </c>
      <c r="F22" s="42">
        <f t="shared" si="33"/>
        <v>1550</v>
      </c>
      <c r="G22" s="42">
        <f t="shared" si="33"/>
        <v>1398.51</v>
      </c>
      <c r="H22" s="43">
        <f t="shared" si="33"/>
        <v>539054.79</v>
      </c>
      <c r="I22" s="43">
        <f t="shared" si="33"/>
        <v>331486.21000000002</v>
      </c>
      <c r="J22" s="42">
        <f t="shared" si="33"/>
        <v>2196</v>
      </c>
      <c r="K22" s="42">
        <f t="shared" si="33"/>
        <v>2010</v>
      </c>
      <c r="L22" s="42">
        <f t="shared" si="33"/>
        <v>1584.7199999999998</v>
      </c>
      <c r="M22" s="43">
        <f t="shared" si="33"/>
        <v>564873.38</v>
      </c>
      <c r="N22" s="43">
        <f t="shared" si="33"/>
        <v>108122.76000000001</v>
      </c>
      <c r="O22" s="42">
        <f t="shared" si="34"/>
        <v>2273</v>
      </c>
      <c r="P22" s="42">
        <f t="shared" si="34"/>
        <v>2139</v>
      </c>
      <c r="Q22" s="42">
        <f t="shared" si="34"/>
        <v>2058.0500000000002</v>
      </c>
      <c r="R22" s="43">
        <f t="shared" si="34"/>
        <v>410582.44</v>
      </c>
      <c r="S22" s="43">
        <f t="shared" si="34"/>
        <v>124755.82</v>
      </c>
      <c r="T22" s="42">
        <f t="shared" si="34"/>
        <v>861</v>
      </c>
      <c r="U22" s="42">
        <f t="shared" si="34"/>
        <v>818</v>
      </c>
      <c r="V22" s="42">
        <f t="shared" si="34"/>
        <v>713.81000000000006</v>
      </c>
      <c r="W22" s="43">
        <f t="shared" si="34"/>
        <v>100912.95999999999</v>
      </c>
      <c r="X22" s="43">
        <f t="shared" si="34"/>
        <v>37569.050000000003</v>
      </c>
      <c r="Y22" s="53">
        <f t="shared" si="35"/>
        <v>2.9817725349299927E-4</v>
      </c>
      <c r="Z22" s="53">
        <f t="shared" si="36"/>
        <v>3.2255510646888967E-4</v>
      </c>
      <c r="AA22" s="53">
        <f t="shared" si="37"/>
        <v>3.1901602153758143E-4</v>
      </c>
      <c r="AB22" s="53">
        <f t="shared" si="38"/>
        <v>1.115672713716438E-4</v>
      </c>
      <c r="AC22" s="44">
        <f t="shared" si="39"/>
        <v>1.2540180385643201E-3</v>
      </c>
      <c r="AD22" s="44">
        <f t="shared" si="40"/>
        <v>1.0956788951552139E-3</v>
      </c>
      <c r="AE22" s="44">
        <f t="shared" si="41"/>
        <v>7.4374772201702517E-4</v>
      </c>
      <c r="AF22" s="45">
        <f t="shared" si="42"/>
        <v>1.6999429372410041E-4</v>
      </c>
      <c r="AG22" s="45">
        <f t="shared" si="43"/>
        <v>1.2815664210729062E-3</v>
      </c>
      <c r="AH22" s="45">
        <f t="shared" si="44"/>
        <v>3.9923421364926743E-4</v>
      </c>
      <c r="AI22" s="45">
        <f t="shared" si="45"/>
        <v>4.3914968178821113E-4</v>
      </c>
      <c r="AJ22" s="45">
        <f t="shared" si="46"/>
        <v>1.1797770715186246E-4</v>
      </c>
      <c r="AK22" s="97">
        <f t="shared" si="10"/>
        <v>186.0191975308642</v>
      </c>
      <c r="AL22" s="97">
        <f t="shared" si="11"/>
        <v>49.236229508196729</v>
      </c>
      <c r="AM22" s="97">
        <f t="shared" si="12"/>
        <v>54.885974483062036</v>
      </c>
      <c r="AN22" s="97">
        <f t="shared" si="13"/>
        <v>43.634204413472709</v>
      </c>
      <c r="AO22" s="98">
        <f t="shared" si="14"/>
        <v>-0.76543171354003425</v>
      </c>
      <c r="AP22" s="97">
        <f t="shared" si="15"/>
        <v>302.49988215488219</v>
      </c>
      <c r="AQ22" s="97">
        <f t="shared" si="16"/>
        <v>257.22831511839706</v>
      </c>
      <c r="AR22" s="97">
        <f t="shared" si="17"/>
        <v>180.63459744830621</v>
      </c>
      <c r="AS22" s="97">
        <f t="shared" si="18"/>
        <v>117.20436701509871</v>
      </c>
      <c r="AT22" s="98">
        <f t="shared" si="19"/>
        <v>-0.61254739611736708</v>
      </c>
      <c r="AU22" s="50">
        <f t="shared" si="20"/>
        <v>0.61493973553226378</v>
      </c>
      <c r="AV22" s="50">
        <f t="shared" si="2"/>
        <v>0.19141061311828861</v>
      </c>
      <c r="AW22" s="50">
        <f t="shared" si="2"/>
        <v>0.30385084174569182</v>
      </c>
      <c r="AX22" s="50">
        <f t="shared" si="2"/>
        <v>0.37229162636791158</v>
      </c>
      <c r="AY22" s="50">
        <f t="shared" si="21"/>
        <v>-0.3945884371162437</v>
      </c>
      <c r="AZ22" s="99">
        <f t="shared" si="22"/>
        <v>0.90226451612903225</v>
      </c>
      <c r="BA22" s="99">
        <f t="shared" si="23"/>
        <v>0.78841791044776111</v>
      </c>
      <c r="BB22" s="99">
        <f t="shared" si="24"/>
        <v>0.96215521271622262</v>
      </c>
      <c r="BC22" s="99">
        <f t="shared" si="25"/>
        <v>0.87262836185819082</v>
      </c>
      <c r="BD22" s="98">
        <f t="shared" si="26"/>
        <v>-3.2846414483846509E-2</v>
      </c>
      <c r="BE22" s="97">
        <f t="shared" si="27"/>
        <v>206.1692488239909</v>
      </c>
      <c r="BF22" s="97">
        <f t="shared" si="3"/>
        <v>62.449405138747181</v>
      </c>
      <c r="BG22" s="97">
        <f t="shared" si="3"/>
        <v>57.044823701693197</v>
      </c>
      <c r="BH22" s="97">
        <f t="shared" si="3"/>
        <v>50.003193020860834</v>
      </c>
      <c r="BI22" s="98">
        <f t="shared" si="28"/>
        <v>-0.75746531887716606</v>
      </c>
      <c r="BJ22" s="97">
        <f t="shared" si="29"/>
        <v>335.26740412300762</v>
      </c>
      <c r="BK22" s="97">
        <f t="shared" si="4"/>
        <v>326.25884281638281</v>
      </c>
      <c r="BL22" s="97">
        <f t="shared" si="4"/>
        <v>187.73956120693225</v>
      </c>
      <c r="BM22" s="97">
        <f t="shared" si="4"/>
        <v>134.31189282631334</v>
      </c>
      <c r="BN22" s="98">
        <f t="shared" si="30"/>
        <v>-0.599388753053264</v>
      </c>
    </row>
    <row r="23" spans="1:66" s="34" customFormat="1" ht="11.4" customHeight="1" x14ac:dyDescent="0.25">
      <c r="A23" s="67"/>
      <c r="B23" s="68"/>
      <c r="C23" s="69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</row>
    <row r="24" spans="1:66" x14ac:dyDescent="0.25">
      <c r="A24" s="76">
        <v>72002</v>
      </c>
      <c r="B24" s="81" t="s">
        <v>60</v>
      </c>
      <c r="C24" s="81" t="str">
        <f>VLOOKUP($A24,IPXIXsource!$A$25:$D$255,4,FALSE)</f>
        <v>Peer Group 1</v>
      </c>
      <c r="D24" s="84" t="s">
        <v>36</v>
      </c>
      <c r="E24" s="100">
        <v>157434</v>
      </c>
      <c r="F24" s="100">
        <v>136207</v>
      </c>
      <c r="G24" s="100">
        <v>104065.53</v>
      </c>
      <c r="H24" s="101">
        <v>10694693.880000001</v>
      </c>
      <c r="I24" s="101">
        <v>5033796.24</v>
      </c>
      <c r="J24" s="100">
        <v>160286</v>
      </c>
      <c r="K24" s="100">
        <v>139182</v>
      </c>
      <c r="L24" s="101">
        <v>107095.26</v>
      </c>
      <c r="M24" s="101">
        <v>12245509.869999999</v>
      </c>
      <c r="N24" s="101">
        <v>4861795.08</v>
      </c>
      <c r="O24" s="100">
        <v>148918</v>
      </c>
      <c r="P24" s="100">
        <v>131222</v>
      </c>
      <c r="Q24" s="101">
        <v>93438.39</v>
      </c>
      <c r="R24" s="101">
        <v>13579179.859999999</v>
      </c>
      <c r="S24" s="101">
        <v>4628247.5</v>
      </c>
      <c r="T24" s="100">
        <v>114193</v>
      </c>
      <c r="U24" s="100">
        <v>98649</v>
      </c>
      <c r="V24" s="101">
        <v>73660.539999999994</v>
      </c>
      <c r="W24" s="101">
        <v>10383000.85</v>
      </c>
      <c r="X24" s="101">
        <v>4144400.35</v>
      </c>
    </row>
    <row r="25" spans="1:66" x14ac:dyDescent="0.25">
      <c r="A25" s="76">
        <v>73518</v>
      </c>
      <c r="B25" s="81" t="s">
        <v>61</v>
      </c>
      <c r="C25" s="81" t="str">
        <f>VLOOKUP($A25,IPXIXsource!$A$25:$D$255,4,FALSE)</f>
        <v>Peer Group 1</v>
      </c>
      <c r="D25" s="84" t="s">
        <v>36</v>
      </c>
      <c r="E25" s="100">
        <v>46168</v>
      </c>
      <c r="F25" s="100">
        <v>42797</v>
      </c>
      <c r="G25" s="100">
        <v>36460.92</v>
      </c>
      <c r="H25" s="101">
        <v>3419701.43</v>
      </c>
      <c r="I25" s="101">
        <v>1930846.46</v>
      </c>
      <c r="J25" s="100">
        <v>50638</v>
      </c>
      <c r="K25" s="100">
        <v>46391</v>
      </c>
      <c r="L25" s="101">
        <v>40230.199999999997</v>
      </c>
      <c r="M25" s="101">
        <v>4053786.09</v>
      </c>
      <c r="N25" s="101">
        <v>2016090.84</v>
      </c>
      <c r="O25" s="100">
        <v>49714</v>
      </c>
      <c r="P25" s="100">
        <v>45226</v>
      </c>
      <c r="Q25" s="101">
        <v>38917.99</v>
      </c>
      <c r="R25" s="101">
        <v>4398444.62</v>
      </c>
      <c r="S25" s="101">
        <v>2051284.96</v>
      </c>
      <c r="T25" s="100">
        <v>36857</v>
      </c>
      <c r="U25" s="100">
        <v>32782</v>
      </c>
      <c r="V25" s="101">
        <v>25938.78</v>
      </c>
      <c r="W25" s="101">
        <v>2853990.37</v>
      </c>
      <c r="X25" s="101">
        <v>1509141.27</v>
      </c>
    </row>
    <row r="26" spans="1:66" x14ac:dyDescent="0.25">
      <c r="A26" s="76">
        <v>73009</v>
      </c>
      <c r="B26" s="81" t="s">
        <v>62</v>
      </c>
      <c r="C26" s="81" t="str">
        <f>VLOOKUP($A26,IPXIXsource!$A$25:$D$255,4,FALSE)</f>
        <v>Peer Group 1</v>
      </c>
      <c r="D26" s="84" t="s">
        <v>36</v>
      </c>
      <c r="E26" s="100">
        <v>71908</v>
      </c>
      <c r="F26" s="100">
        <v>61657</v>
      </c>
      <c r="G26" s="100">
        <v>39446.79</v>
      </c>
      <c r="H26" s="101">
        <v>4236241.6500000004</v>
      </c>
      <c r="I26" s="101">
        <v>2212271.58</v>
      </c>
      <c r="J26" s="100">
        <v>94003</v>
      </c>
      <c r="K26" s="100">
        <v>80637</v>
      </c>
      <c r="L26" s="101">
        <v>54005.81</v>
      </c>
      <c r="M26" s="101">
        <v>5696832.5599999996</v>
      </c>
      <c r="N26" s="101">
        <v>2767017.72</v>
      </c>
      <c r="O26" s="100">
        <v>102581</v>
      </c>
      <c r="P26" s="100">
        <v>88622</v>
      </c>
      <c r="Q26" s="101">
        <v>57253.81</v>
      </c>
      <c r="R26" s="101">
        <v>5863668.2800000003</v>
      </c>
      <c r="S26" s="101">
        <v>2755431.02</v>
      </c>
      <c r="T26" s="100">
        <v>121989</v>
      </c>
      <c r="U26" s="100">
        <v>106074</v>
      </c>
      <c r="V26" s="101">
        <v>65316.33</v>
      </c>
      <c r="W26" s="101">
        <v>7430759.7400000002</v>
      </c>
      <c r="X26" s="101">
        <v>3690490.92</v>
      </c>
    </row>
    <row r="27" spans="1:66" x14ac:dyDescent="0.25">
      <c r="A27" s="76">
        <v>72046</v>
      </c>
      <c r="B27" s="81" t="s">
        <v>63</v>
      </c>
      <c r="C27" s="81" t="str">
        <f>VLOOKUP($A27,IPXIXsource!$A$25:$D$255,4,FALSE)</f>
        <v>Peer Group 1</v>
      </c>
      <c r="D27" s="84" t="s">
        <v>36</v>
      </c>
      <c r="E27" s="100">
        <v>78817</v>
      </c>
      <c r="F27" s="100">
        <v>72331</v>
      </c>
      <c r="G27" s="100">
        <v>46516.959999999999</v>
      </c>
      <c r="H27" s="101">
        <v>4632333.47</v>
      </c>
      <c r="I27" s="101">
        <v>2591857.9</v>
      </c>
      <c r="J27" s="100">
        <v>113993</v>
      </c>
      <c r="K27" s="100">
        <v>105716</v>
      </c>
      <c r="L27" s="101">
        <v>71909.100000000006</v>
      </c>
      <c r="M27" s="101">
        <v>7190937.8499999996</v>
      </c>
      <c r="N27" s="101">
        <v>3792676.21</v>
      </c>
      <c r="O27" s="100">
        <v>151682</v>
      </c>
      <c r="P27" s="100">
        <v>140879</v>
      </c>
      <c r="Q27" s="101">
        <v>96629.91</v>
      </c>
      <c r="R27" s="101">
        <v>10363809</v>
      </c>
      <c r="S27" s="101">
        <v>4729159.7</v>
      </c>
      <c r="T27" s="100">
        <v>172052</v>
      </c>
      <c r="U27" s="100">
        <v>156222</v>
      </c>
      <c r="V27" s="101">
        <v>106088.71</v>
      </c>
      <c r="W27" s="101">
        <v>13007792.949999999</v>
      </c>
      <c r="X27" s="101">
        <v>5837619.8700000001</v>
      </c>
    </row>
    <row r="28" spans="1:66" x14ac:dyDescent="0.25">
      <c r="A28" s="76">
        <v>73922</v>
      </c>
      <c r="B28" s="81" t="s">
        <v>64</v>
      </c>
      <c r="C28" s="81" t="str">
        <f>VLOOKUP($A28,IPXIXsource!$A$25:$D$255,4,FALSE)</f>
        <v>Peer Group 1</v>
      </c>
      <c r="D28" s="84" t="s">
        <v>36</v>
      </c>
      <c r="E28" s="100">
        <v>99924</v>
      </c>
      <c r="F28" s="100">
        <v>89251</v>
      </c>
      <c r="G28" s="100">
        <v>72451.8</v>
      </c>
      <c r="H28" s="101">
        <v>10049524.51</v>
      </c>
      <c r="I28" s="101">
        <v>4747647.78</v>
      </c>
      <c r="J28" s="100">
        <v>112058</v>
      </c>
      <c r="K28" s="100">
        <v>102103</v>
      </c>
      <c r="L28" s="101">
        <v>78725.11</v>
      </c>
      <c r="M28" s="101">
        <v>12338080.99</v>
      </c>
      <c r="N28" s="101">
        <v>3632045.44</v>
      </c>
      <c r="O28" s="100">
        <v>114355</v>
      </c>
      <c r="P28" s="100">
        <v>106875</v>
      </c>
      <c r="Q28" s="101">
        <v>80985.5</v>
      </c>
      <c r="R28" s="101">
        <v>11720819.92</v>
      </c>
      <c r="S28" s="101">
        <v>3284895.61</v>
      </c>
      <c r="T28" s="100">
        <v>135089</v>
      </c>
      <c r="U28" s="100">
        <v>126292</v>
      </c>
      <c r="V28" s="101">
        <v>96859.51</v>
      </c>
      <c r="W28" s="101">
        <v>13184312.640000001</v>
      </c>
      <c r="X28" s="101">
        <v>4364257.4800000004</v>
      </c>
    </row>
    <row r="29" spans="1:66" x14ac:dyDescent="0.25">
      <c r="A29" s="76">
        <v>73035</v>
      </c>
      <c r="B29" s="81" t="s">
        <v>65</v>
      </c>
      <c r="C29" s="81" t="str">
        <f>VLOOKUP($A29,IPXIXsource!$A$25:$D$255,4,FALSE)</f>
        <v>Peer Group 1</v>
      </c>
      <c r="D29" s="84" t="s">
        <v>36</v>
      </c>
      <c r="E29" s="100">
        <v>297635</v>
      </c>
      <c r="F29" s="100">
        <v>272668</v>
      </c>
      <c r="G29" s="100">
        <v>192254.27</v>
      </c>
      <c r="H29" s="101">
        <v>19807092.079999998</v>
      </c>
      <c r="I29" s="101">
        <v>10991636.210000001</v>
      </c>
      <c r="J29" s="100">
        <v>516565</v>
      </c>
      <c r="K29" s="100">
        <v>474992</v>
      </c>
      <c r="L29" s="101">
        <v>368940.79</v>
      </c>
      <c r="M29" s="101">
        <v>34225323.439999998</v>
      </c>
      <c r="N29" s="101">
        <v>15726051.82</v>
      </c>
      <c r="O29" s="100">
        <v>471863</v>
      </c>
      <c r="P29" s="100">
        <v>436194</v>
      </c>
      <c r="Q29" s="101">
        <v>337234.58</v>
      </c>
      <c r="R29" s="101">
        <v>30384861.399999999</v>
      </c>
      <c r="S29" s="101">
        <v>12668710.359999999</v>
      </c>
      <c r="T29" s="100">
        <v>498163</v>
      </c>
      <c r="U29" s="100">
        <v>457750</v>
      </c>
      <c r="V29" s="101">
        <v>358483.83</v>
      </c>
      <c r="W29" s="101">
        <v>33743788.380000003</v>
      </c>
      <c r="X29" s="101">
        <v>14576353.93</v>
      </c>
    </row>
    <row r="30" spans="1:66" x14ac:dyDescent="0.25">
      <c r="A30" s="76">
        <v>70438</v>
      </c>
      <c r="B30" s="81" t="s">
        <v>66</v>
      </c>
      <c r="C30" s="81" t="str">
        <f>VLOOKUP($A30,IPXIXsource!$A$25:$D$255,4,FALSE)</f>
        <v>Peer Group 1</v>
      </c>
      <c r="D30" s="84" t="s">
        <v>36</v>
      </c>
      <c r="E30" s="100">
        <v>68273</v>
      </c>
      <c r="F30" s="100">
        <v>61336</v>
      </c>
      <c r="G30" s="100">
        <v>46460.27</v>
      </c>
      <c r="H30" s="101">
        <v>4055205.29</v>
      </c>
      <c r="I30" s="101">
        <v>1881673.41</v>
      </c>
      <c r="J30" s="100">
        <v>70980</v>
      </c>
      <c r="K30" s="100">
        <v>64125</v>
      </c>
      <c r="L30" s="101">
        <v>49424.88</v>
      </c>
      <c r="M30" s="101">
        <v>4201184.83</v>
      </c>
      <c r="N30" s="101">
        <v>1960337.86</v>
      </c>
      <c r="O30" s="100">
        <v>75451</v>
      </c>
      <c r="P30" s="100">
        <v>68525</v>
      </c>
      <c r="Q30" s="101">
        <v>50865.61</v>
      </c>
      <c r="R30" s="101">
        <v>4048031.89</v>
      </c>
      <c r="S30" s="101">
        <v>1966139.88</v>
      </c>
      <c r="T30" s="100">
        <v>94507</v>
      </c>
      <c r="U30" s="100">
        <v>86078</v>
      </c>
      <c r="V30" s="101">
        <v>60632.97</v>
      </c>
      <c r="W30" s="101">
        <v>5015190.25</v>
      </c>
      <c r="X30" s="101">
        <v>2592562.7799999998</v>
      </c>
    </row>
    <row r="31" spans="1:66" x14ac:dyDescent="0.25">
      <c r="A31" s="76">
        <v>72016</v>
      </c>
      <c r="B31" s="81" t="s">
        <v>67</v>
      </c>
      <c r="C31" s="81" t="str">
        <f>VLOOKUP($A31,IPXIXsource!$A$25:$D$255,4,FALSE)</f>
        <v>Peer Group 1</v>
      </c>
      <c r="D31" s="84" t="s">
        <v>36</v>
      </c>
      <c r="E31" s="100">
        <v>228490</v>
      </c>
      <c r="F31" s="100">
        <v>208040</v>
      </c>
      <c r="G31" s="100">
        <v>133794.09</v>
      </c>
      <c r="H31" s="101">
        <v>17772893.84</v>
      </c>
      <c r="I31" s="101">
        <v>7227298.6200000001</v>
      </c>
      <c r="J31" s="100">
        <v>357278</v>
      </c>
      <c r="K31" s="100">
        <v>326895</v>
      </c>
      <c r="L31" s="101">
        <v>224858.78</v>
      </c>
      <c r="M31" s="101">
        <v>30282392.280000001</v>
      </c>
      <c r="N31" s="101">
        <v>12724370.789999999</v>
      </c>
      <c r="O31" s="100">
        <v>417095</v>
      </c>
      <c r="P31" s="100">
        <v>383257</v>
      </c>
      <c r="Q31" s="101">
        <v>281668.78000000003</v>
      </c>
      <c r="R31" s="101">
        <v>37053501.079999998</v>
      </c>
      <c r="S31" s="101">
        <v>19889342.690000001</v>
      </c>
      <c r="T31" s="100">
        <v>416526</v>
      </c>
      <c r="U31" s="100">
        <v>378531</v>
      </c>
      <c r="V31" s="101">
        <v>264955.03000000003</v>
      </c>
      <c r="W31" s="101">
        <v>37641426.469999999</v>
      </c>
      <c r="X31" s="101">
        <v>26210984.149999999</v>
      </c>
    </row>
    <row r="32" spans="1:66" x14ac:dyDescent="0.25">
      <c r="A32" s="76">
        <v>73010</v>
      </c>
      <c r="B32" s="81" t="s">
        <v>68</v>
      </c>
      <c r="C32" s="81" t="str">
        <f>VLOOKUP($A32,IPXIXsource!$A$25:$D$255,4,FALSE)</f>
        <v>Peer Group 1</v>
      </c>
      <c r="D32" s="84" t="s">
        <v>36</v>
      </c>
      <c r="E32" s="100">
        <v>134145</v>
      </c>
      <c r="F32" s="100">
        <v>120419</v>
      </c>
      <c r="G32" s="100">
        <v>92263.89</v>
      </c>
      <c r="H32" s="101">
        <v>6981962.9400000004</v>
      </c>
      <c r="I32" s="101">
        <v>5426468.7199999997</v>
      </c>
      <c r="J32" s="100">
        <v>123343</v>
      </c>
      <c r="K32" s="100">
        <v>110156</v>
      </c>
      <c r="L32" s="101">
        <v>87395.9</v>
      </c>
      <c r="M32" s="101">
        <v>7156083.54</v>
      </c>
      <c r="N32" s="101">
        <v>4248062.84</v>
      </c>
      <c r="O32" s="100">
        <v>141502</v>
      </c>
      <c r="P32" s="100">
        <v>127205</v>
      </c>
      <c r="Q32" s="101">
        <v>94359.62</v>
      </c>
      <c r="R32" s="101">
        <v>7071796.8300000001</v>
      </c>
      <c r="S32" s="101">
        <v>3931698.31</v>
      </c>
      <c r="T32" s="100">
        <v>198598</v>
      </c>
      <c r="U32" s="100">
        <v>176548</v>
      </c>
      <c r="V32" s="101">
        <v>120434.48</v>
      </c>
      <c r="W32" s="101">
        <v>9480513</v>
      </c>
      <c r="X32" s="101">
        <v>5670196.0599999996</v>
      </c>
    </row>
    <row r="33" spans="1:24" x14ac:dyDescent="0.25">
      <c r="A33" s="76">
        <v>72047</v>
      </c>
      <c r="B33" s="81" t="s">
        <v>69</v>
      </c>
      <c r="C33" s="81" t="str">
        <f>VLOOKUP($A33,IPXIXsource!$A$25:$D$255,4,FALSE)</f>
        <v>Peer Group 1</v>
      </c>
      <c r="D33" s="84" t="s">
        <v>36</v>
      </c>
      <c r="E33" s="100">
        <v>105256</v>
      </c>
      <c r="F33" s="100">
        <v>96276</v>
      </c>
      <c r="G33" s="100">
        <v>82309.7</v>
      </c>
      <c r="H33" s="101">
        <v>6174461.6500000004</v>
      </c>
      <c r="I33" s="101">
        <v>5243691.63</v>
      </c>
      <c r="J33" s="100">
        <v>137940</v>
      </c>
      <c r="K33" s="100">
        <v>125632</v>
      </c>
      <c r="L33" s="101">
        <v>110730.64</v>
      </c>
      <c r="M33" s="101">
        <v>8293779.6900000004</v>
      </c>
      <c r="N33" s="101">
        <v>6322462.1399999997</v>
      </c>
      <c r="O33" s="100">
        <v>145156</v>
      </c>
      <c r="P33" s="100">
        <v>132555</v>
      </c>
      <c r="Q33" s="101">
        <v>108824</v>
      </c>
      <c r="R33" s="101">
        <v>8326506.2400000002</v>
      </c>
      <c r="S33" s="101">
        <v>6060603.6900000004</v>
      </c>
      <c r="T33" s="100">
        <v>114764</v>
      </c>
      <c r="U33" s="100">
        <v>103870</v>
      </c>
      <c r="V33" s="101">
        <v>88087.47</v>
      </c>
      <c r="W33" s="101">
        <v>7320349.3300000001</v>
      </c>
      <c r="X33" s="101">
        <v>4893479.74</v>
      </c>
    </row>
    <row r="34" spans="1:24" x14ac:dyDescent="0.25">
      <c r="A34" s="76">
        <v>76379</v>
      </c>
      <c r="B34" s="81" t="s">
        <v>70</v>
      </c>
      <c r="C34" s="81" t="str">
        <f>VLOOKUP($A34,IPXIXsource!$A$25:$D$255,4,FALSE)</f>
        <v>Peer Group 1</v>
      </c>
      <c r="D34" s="84" t="s">
        <v>36</v>
      </c>
      <c r="E34" s="100">
        <v>234587</v>
      </c>
      <c r="F34" s="100">
        <v>216968</v>
      </c>
      <c r="G34" s="100">
        <v>167418.49</v>
      </c>
      <c r="H34" s="101">
        <v>12032160.59</v>
      </c>
      <c r="I34" s="101">
        <v>8934628.4399999995</v>
      </c>
      <c r="J34" s="100">
        <v>251649</v>
      </c>
      <c r="K34" s="100">
        <v>232129</v>
      </c>
      <c r="L34" s="101">
        <v>184144.19</v>
      </c>
      <c r="M34" s="101">
        <v>13341442.52</v>
      </c>
      <c r="N34" s="101">
        <v>8643356.7100000009</v>
      </c>
      <c r="O34" s="100">
        <v>233838</v>
      </c>
      <c r="P34" s="100">
        <v>216925</v>
      </c>
      <c r="Q34" s="101">
        <v>163639.59</v>
      </c>
      <c r="R34" s="101">
        <v>11324554.949999999</v>
      </c>
      <c r="S34" s="101">
        <v>7484276.8600000003</v>
      </c>
      <c r="T34" s="100">
        <v>241643</v>
      </c>
      <c r="U34" s="100">
        <v>220763</v>
      </c>
      <c r="V34" s="101">
        <v>161429.57</v>
      </c>
      <c r="W34" s="101">
        <v>12108648.59</v>
      </c>
      <c r="X34" s="101">
        <v>7652547.75</v>
      </c>
    </row>
    <row r="35" spans="1:24" x14ac:dyDescent="0.25">
      <c r="A35" s="76">
        <v>72037</v>
      </c>
      <c r="B35" s="81" t="s">
        <v>71</v>
      </c>
      <c r="C35" s="81" t="str">
        <f>VLOOKUP($A35,IPXIXsource!$A$25:$D$255,4,FALSE)</f>
        <v>Peer Group 1</v>
      </c>
      <c r="D35" s="84" t="s">
        <v>36</v>
      </c>
      <c r="E35" s="100">
        <v>97079</v>
      </c>
      <c r="F35" s="100">
        <v>87972</v>
      </c>
      <c r="G35" s="100">
        <v>60975.85</v>
      </c>
      <c r="H35" s="101">
        <v>7553641.3499999996</v>
      </c>
      <c r="I35" s="101">
        <v>3685778.71</v>
      </c>
      <c r="J35" s="100">
        <v>92939</v>
      </c>
      <c r="K35" s="100">
        <v>83867</v>
      </c>
      <c r="L35" s="101">
        <v>54469.99</v>
      </c>
      <c r="M35" s="101">
        <v>8272295.9699999997</v>
      </c>
      <c r="N35" s="101">
        <v>3190929.36</v>
      </c>
      <c r="O35" s="100">
        <v>123308</v>
      </c>
      <c r="P35" s="100">
        <v>111099</v>
      </c>
      <c r="Q35" s="101">
        <v>72768.14</v>
      </c>
      <c r="R35" s="101">
        <v>10115298.119999999</v>
      </c>
      <c r="S35" s="101">
        <v>4543148.3600000003</v>
      </c>
      <c r="T35" s="100">
        <v>123389</v>
      </c>
      <c r="U35" s="100">
        <v>112554</v>
      </c>
      <c r="V35" s="101">
        <v>73067.649999999994</v>
      </c>
      <c r="W35" s="101">
        <v>12134658.109999999</v>
      </c>
      <c r="X35" s="101">
        <v>5698341.9900000002</v>
      </c>
    </row>
    <row r="36" spans="1:24" x14ac:dyDescent="0.25">
      <c r="A36" s="76">
        <v>73771</v>
      </c>
      <c r="B36" s="81" t="s">
        <v>72</v>
      </c>
      <c r="C36" s="81" t="str">
        <f>VLOOKUP($A36,IPXIXsource!$A$25:$D$255,4,FALSE)</f>
        <v>Peer Group 1</v>
      </c>
      <c r="D36" s="84" t="s">
        <v>36</v>
      </c>
      <c r="E36" s="100">
        <v>296413</v>
      </c>
      <c r="F36" s="100">
        <v>271841</v>
      </c>
      <c r="G36" s="100">
        <v>188044.65</v>
      </c>
      <c r="H36" s="101">
        <v>21144718.640000001</v>
      </c>
      <c r="I36" s="101">
        <v>13224207.119999999</v>
      </c>
      <c r="J36" s="100">
        <v>368959</v>
      </c>
      <c r="K36" s="100">
        <v>338643</v>
      </c>
      <c r="L36" s="101">
        <v>234398.2</v>
      </c>
      <c r="M36" s="101">
        <v>26997714.260000002</v>
      </c>
      <c r="N36" s="101">
        <v>16648013.640000001</v>
      </c>
      <c r="O36" s="100">
        <v>347324</v>
      </c>
      <c r="P36" s="100">
        <v>314940</v>
      </c>
      <c r="Q36" s="101">
        <v>229695.85</v>
      </c>
      <c r="R36" s="101">
        <v>30426518.859999999</v>
      </c>
      <c r="S36" s="101">
        <v>17436420.43</v>
      </c>
      <c r="T36" s="100">
        <v>392155</v>
      </c>
      <c r="U36" s="100">
        <v>353420</v>
      </c>
      <c r="V36" s="101">
        <v>248118.11</v>
      </c>
      <c r="W36" s="101">
        <v>36976246.969999999</v>
      </c>
      <c r="X36" s="101">
        <v>15703389.210000001</v>
      </c>
    </row>
    <row r="37" spans="1:24" x14ac:dyDescent="0.25">
      <c r="A37" s="76">
        <v>72042</v>
      </c>
      <c r="B37" s="81" t="s">
        <v>73</v>
      </c>
      <c r="C37" s="81" t="str">
        <f>VLOOKUP($A37,IPXIXsource!$A$25:$D$255,4,FALSE)</f>
        <v>Peer Group 1</v>
      </c>
      <c r="D37" s="84" t="s">
        <v>36</v>
      </c>
      <c r="E37" s="100">
        <v>103566</v>
      </c>
      <c r="F37" s="100">
        <v>92819</v>
      </c>
      <c r="G37" s="100">
        <v>66946.429999999993</v>
      </c>
      <c r="H37" s="101">
        <v>9926084.75</v>
      </c>
      <c r="I37" s="101">
        <v>6203091.7300000004</v>
      </c>
      <c r="J37" s="100">
        <v>91844</v>
      </c>
      <c r="K37" s="100">
        <v>82276</v>
      </c>
      <c r="L37" s="101">
        <v>60451.59</v>
      </c>
      <c r="M37" s="101">
        <v>9815312.4199999999</v>
      </c>
      <c r="N37" s="101">
        <v>4110661.98</v>
      </c>
      <c r="O37" s="100">
        <v>101906</v>
      </c>
      <c r="P37" s="100">
        <v>89430</v>
      </c>
      <c r="Q37" s="101">
        <v>74290.48</v>
      </c>
      <c r="R37" s="101">
        <v>12675320.57</v>
      </c>
      <c r="S37" s="101">
        <v>5042261.2</v>
      </c>
      <c r="T37" s="100">
        <v>142036</v>
      </c>
      <c r="U37" s="100">
        <v>121802</v>
      </c>
      <c r="V37" s="101">
        <v>91323.17</v>
      </c>
      <c r="W37" s="101">
        <v>15415467.34</v>
      </c>
      <c r="X37" s="101">
        <v>7401810.9000000004</v>
      </c>
    </row>
    <row r="38" spans="1:24" x14ac:dyDescent="0.25">
      <c r="A38" s="76">
        <v>76565</v>
      </c>
      <c r="B38" s="81" t="s">
        <v>74</v>
      </c>
      <c r="C38" s="81" t="str">
        <f>VLOOKUP($A38,IPXIXsource!$A$25:$D$255,4,FALSE)</f>
        <v>Peer Group 1</v>
      </c>
      <c r="D38" s="84" t="s">
        <v>36</v>
      </c>
      <c r="E38" s="100">
        <v>136096</v>
      </c>
      <c r="F38" s="100">
        <v>123089</v>
      </c>
      <c r="G38" s="100">
        <v>89206.51</v>
      </c>
      <c r="H38" s="101">
        <v>12001931.689999999</v>
      </c>
      <c r="I38" s="101">
        <v>7494749.8300000001</v>
      </c>
      <c r="J38" s="100">
        <v>173329</v>
      </c>
      <c r="K38" s="100">
        <v>155149</v>
      </c>
      <c r="L38" s="101">
        <v>126547.31</v>
      </c>
      <c r="M38" s="101">
        <v>15531551.18</v>
      </c>
      <c r="N38" s="101">
        <v>7682987.4699999997</v>
      </c>
      <c r="O38" s="100">
        <v>198048</v>
      </c>
      <c r="P38" s="100">
        <v>177240</v>
      </c>
      <c r="Q38" s="101">
        <v>151405.51999999999</v>
      </c>
      <c r="R38" s="101">
        <v>21294817.260000002</v>
      </c>
      <c r="S38" s="101">
        <v>11351728.390000001</v>
      </c>
      <c r="T38" s="100">
        <v>232031</v>
      </c>
      <c r="U38" s="100">
        <v>207462</v>
      </c>
      <c r="V38" s="101">
        <v>167899.68</v>
      </c>
      <c r="W38" s="101">
        <v>27560558.760000002</v>
      </c>
      <c r="X38" s="101">
        <v>14196324.439999999</v>
      </c>
    </row>
    <row r="39" spans="1:24" x14ac:dyDescent="0.25">
      <c r="A39" s="76">
        <v>73278</v>
      </c>
      <c r="B39" s="81" t="s">
        <v>75</v>
      </c>
      <c r="C39" s="81" t="str">
        <f>VLOOKUP($A39,IPXIXsource!$A$25:$D$255,4,FALSE)</f>
        <v>Peer Group 1</v>
      </c>
      <c r="D39" s="84" t="s">
        <v>36</v>
      </c>
      <c r="E39" s="100">
        <v>84086</v>
      </c>
      <c r="F39" s="100">
        <v>72051</v>
      </c>
      <c r="G39" s="100">
        <v>67879.25</v>
      </c>
      <c r="H39" s="101">
        <v>6975855.3300000001</v>
      </c>
      <c r="I39" s="101">
        <v>3379203.78</v>
      </c>
      <c r="J39" s="100">
        <v>110021</v>
      </c>
      <c r="K39" s="100">
        <v>93298</v>
      </c>
      <c r="L39" s="101">
        <v>87829.21</v>
      </c>
      <c r="M39" s="101">
        <v>8528371.5700000003</v>
      </c>
      <c r="N39" s="101">
        <v>3982520.57</v>
      </c>
      <c r="O39" s="100">
        <v>114381</v>
      </c>
      <c r="P39" s="100">
        <v>99043</v>
      </c>
      <c r="Q39" s="101">
        <v>88078.11</v>
      </c>
      <c r="R39" s="101">
        <v>9096642.6600000001</v>
      </c>
      <c r="S39" s="101">
        <v>4192018.52</v>
      </c>
      <c r="T39" s="100">
        <v>108699</v>
      </c>
      <c r="U39" s="100">
        <v>88426</v>
      </c>
      <c r="V39" s="101">
        <v>80036.86</v>
      </c>
      <c r="W39" s="101">
        <v>9228781.75</v>
      </c>
      <c r="X39" s="101">
        <v>4495819.1399999997</v>
      </c>
    </row>
    <row r="40" spans="1:24" x14ac:dyDescent="0.25">
      <c r="A40" s="76">
        <v>74757</v>
      </c>
      <c r="B40" s="81" t="s">
        <v>76</v>
      </c>
      <c r="C40" s="81" t="str">
        <f>VLOOKUP($A40,IPXIXsource!$A$25:$D$255,4,FALSE)</f>
        <v>Peer Group 1</v>
      </c>
      <c r="D40" s="84" t="s">
        <v>36</v>
      </c>
      <c r="E40" s="100">
        <v>161008</v>
      </c>
      <c r="F40" s="100">
        <v>146772</v>
      </c>
      <c r="G40" s="100">
        <v>100921.78</v>
      </c>
      <c r="H40" s="101">
        <v>7968112.6699999999</v>
      </c>
      <c r="I40" s="101">
        <v>5942658.8600000003</v>
      </c>
      <c r="J40" s="100">
        <v>165701</v>
      </c>
      <c r="K40" s="100">
        <v>150044</v>
      </c>
      <c r="L40" s="101">
        <v>113264.58</v>
      </c>
      <c r="M40" s="101">
        <v>8922769.5800000001</v>
      </c>
      <c r="N40" s="101">
        <v>6295931.3700000001</v>
      </c>
      <c r="O40" s="100">
        <v>199310</v>
      </c>
      <c r="P40" s="100">
        <v>181249</v>
      </c>
      <c r="Q40" s="101">
        <v>139459.82</v>
      </c>
      <c r="R40" s="101">
        <v>12852086.890000001</v>
      </c>
      <c r="S40" s="101">
        <v>7568890.9500000002</v>
      </c>
      <c r="T40" s="100">
        <v>244631</v>
      </c>
      <c r="U40" s="100">
        <v>219246</v>
      </c>
      <c r="V40" s="101">
        <v>145624.13</v>
      </c>
      <c r="W40" s="101">
        <v>16175691.619999999</v>
      </c>
      <c r="X40" s="101">
        <v>8699671.8800000008</v>
      </c>
    </row>
    <row r="41" spans="1:24" x14ac:dyDescent="0.25">
      <c r="A41" s="76">
        <v>73456</v>
      </c>
      <c r="B41" s="81" t="s">
        <v>77</v>
      </c>
      <c r="C41" s="81" t="str">
        <f>VLOOKUP($A41,IPXIXsource!$A$25:$D$255,4,FALSE)</f>
        <v>Peer Group 1</v>
      </c>
      <c r="D41" s="84" t="s">
        <v>36</v>
      </c>
      <c r="E41" s="100">
        <v>103723</v>
      </c>
      <c r="F41" s="100">
        <v>96214</v>
      </c>
      <c r="G41" s="100">
        <v>47986.29</v>
      </c>
      <c r="H41" s="101">
        <v>9250322.9299999997</v>
      </c>
      <c r="I41" s="101">
        <v>3758006.53</v>
      </c>
      <c r="J41" s="100">
        <v>120295</v>
      </c>
      <c r="K41" s="100">
        <v>112990</v>
      </c>
      <c r="L41" s="101">
        <v>57497.7</v>
      </c>
      <c r="M41" s="101">
        <v>10498597.83</v>
      </c>
      <c r="N41" s="101">
        <v>3975449.69</v>
      </c>
      <c r="O41" s="100">
        <v>139816</v>
      </c>
      <c r="P41" s="100">
        <v>132787</v>
      </c>
      <c r="Q41" s="101">
        <v>72689.45</v>
      </c>
      <c r="R41" s="101">
        <v>13538836.93</v>
      </c>
      <c r="S41" s="101">
        <v>4785381.37</v>
      </c>
      <c r="T41" s="100">
        <v>177117</v>
      </c>
      <c r="U41" s="100">
        <v>167629</v>
      </c>
      <c r="V41" s="101">
        <v>83951.61</v>
      </c>
      <c r="W41" s="101">
        <v>15581976.210000001</v>
      </c>
      <c r="X41" s="101">
        <v>6516266.5499999998</v>
      </c>
    </row>
    <row r="42" spans="1:24" x14ac:dyDescent="0.25">
      <c r="A42" s="76">
        <v>74437</v>
      </c>
      <c r="B42" s="81" t="s">
        <v>78</v>
      </c>
      <c r="C42" s="81" t="str">
        <f>VLOOKUP($A42,IPXIXsource!$A$25:$D$255,4,FALSE)</f>
        <v>Peer Group 2</v>
      </c>
      <c r="D42" s="84" t="s">
        <v>38</v>
      </c>
      <c r="E42" s="100">
        <v>105220</v>
      </c>
      <c r="F42" s="100">
        <v>90205</v>
      </c>
      <c r="G42" s="100">
        <v>75735.86</v>
      </c>
      <c r="H42" s="101">
        <v>7258197</v>
      </c>
      <c r="I42" s="101">
        <v>3815404.19</v>
      </c>
      <c r="J42" s="100">
        <v>79053</v>
      </c>
      <c r="K42" s="100">
        <v>67912</v>
      </c>
      <c r="L42" s="101">
        <v>55526.52</v>
      </c>
      <c r="M42" s="101">
        <v>5665836.9800000004</v>
      </c>
      <c r="N42" s="101">
        <v>2456300.23</v>
      </c>
      <c r="O42" s="100">
        <v>37705</v>
      </c>
      <c r="P42" s="100">
        <v>33753</v>
      </c>
      <c r="Q42" s="101">
        <v>27125.71</v>
      </c>
      <c r="R42" s="101">
        <v>3145090.14</v>
      </c>
      <c r="S42" s="101">
        <v>1170385.4099999999</v>
      </c>
      <c r="T42" s="100">
        <v>31826</v>
      </c>
      <c r="U42" s="100">
        <v>28287</v>
      </c>
      <c r="V42" s="101">
        <v>22481.05</v>
      </c>
      <c r="W42" s="101">
        <v>3133691.79</v>
      </c>
      <c r="X42" s="101">
        <v>1258633.92</v>
      </c>
    </row>
    <row r="43" spans="1:24" x14ac:dyDescent="0.25">
      <c r="A43" s="76">
        <v>170014</v>
      </c>
      <c r="B43" s="81" t="s">
        <v>79</v>
      </c>
      <c r="C43" s="81" t="str">
        <f>VLOOKUP($A43,IPXIXsource!$A$25:$D$255,4,FALSE)</f>
        <v>Peer Group 2</v>
      </c>
      <c r="D43" s="84" t="s">
        <v>38</v>
      </c>
      <c r="E43" s="100"/>
      <c r="F43" s="100"/>
      <c r="G43" s="100"/>
      <c r="H43" s="101"/>
      <c r="I43" s="101"/>
      <c r="J43" s="100"/>
      <c r="K43" s="100"/>
      <c r="L43" s="101"/>
      <c r="M43" s="101"/>
      <c r="N43" s="101"/>
      <c r="O43" s="100">
        <v>58702</v>
      </c>
      <c r="P43" s="100">
        <v>52379</v>
      </c>
      <c r="Q43" s="101">
        <v>31490.13</v>
      </c>
      <c r="R43" s="101">
        <v>4129266.09</v>
      </c>
      <c r="S43" s="101">
        <v>1421527.17</v>
      </c>
      <c r="T43" s="100">
        <v>81503</v>
      </c>
      <c r="U43" s="100">
        <v>71870</v>
      </c>
      <c r="V43" s="101">
        <v>42848.36</v>
      </c>
      <c r="W43" s="101">
        <v>4386300.5999999996</v>
      </c>
      <c r="X43" s="101">
        <v>2198535.9900000002</v>
      </c>
    </row>
    <row r="44" spans="1:24" x14ac:dyDescent="0.25">
      <c r="A44" s="76">
        <v>70051</v>
      </c>
      <c r="B44" s="81" t="s">
        <v>80</v>
      </c>
      <c r="C44" s="81" t="str">
        <f>VLOOKUP($A44,IPXIXsource!$A$25:$D$255,4,FALSE)</f>
        <v>Peer Group 3</v>
      </c>
      <c r="D44" s="84" t="s">
        <v>40</v>
      </c>
      <c r="E44" s="100">
        <v>1063</v>
      </c>
      <c r="F44" s="100">
        <v>1059</v>
      </c>
      <c r="G44" s="100">
        <v>1020.59</v>
      </c>
      <c r="H44" s="101">
        <v>1568128.98</v>
      </c>
      <c r="I44" s="101">
        <v>101596.47</v>
      </c>
      <c r="J44" s="100">
        <v>1935</v>
      </c>
      <c r="K44" s="100">
        <v>1872</v>
      </c>
      <c r="L44" s="101">
        <v>1595.23</v>
      </c>
      <c r="M44" s="101">
        <v>1957048.86</v>
      </c>
      <c r="N44" s="101">
        <v>582492.48</v>
      </c>
      <c r="O44" s="100">
        <v>1080</v>
      </c>
      <c r="P44" s="100">
        <v>1032</v>
      </c>
      <c r="Q44" s="101">
        <v>864.33</v>
      </c>
      <c r="R44" s="101">
        <v>855047.73</v>
      </c>
      <c r="S44" s="101">
        <v>40947.83</v>
      </c>
      <c r="T44" s="100">
        <v>182</v>
      </c>
      <c r="U44" s="100">
        <v>174</v>
      </c>
      <c r="V44" s="101">
        <v>107.86</v>
      </c>
      <c r="W44" s="101">
        <v>67459.960000000006</v>
      </c>
      <c r="X44" s="101">
        <v>3068.09</v>
      </c>
    </row>
    <row r="45" spans="1:24" x14ac:dyDescent="0.25">
      <c r="A45" s="76">
        <v>70423</v>
      </c>
      <c r="B45" s="81" t="s">
        <v>81</v>
      </c>
      <c r="C45" s="81" t="str">
        <f>VLOOKUP($A45,IPXIXsource!$A$25:$D$255,4,FALSE)</f>
        <v>Peer Group 3</v>
      </c>
      <c r="D45" s="84" t="s">
        <v>40</v>
      </c>
      <c r="E45" s="100">
        <v>5</v>
      </c>
      <c r="F45" s="100">
        <v>5</v>
      </c>
      <c r="G45" s="100">
        <v>4.4000000000000004</v>
      </c>
      <c r="H45" s="101">
        <v>281.25</v>
      </c>
      <c r="I45" s="101">
        <v>127.54</v>
      </c>
      <c r="J45" s="100">
        <v>7</v>
      </c>
      <c r="K45" s="100">
        <v>7</v>
      </c>
      <c r="L45" s="101">
        <v>5.22</v>
      </c>
      <c r="M45" s="101">
        <v>875</v>
      </c>
      <c r="N45" s="101">
        <v>128.9</v>
      </c>
      <c r="O45" s="100">
        <v>24</v>
      </c>
      <c r="P45" s="100">
        <v>23</v>
      </c>
      <c r="Q45" s="101">
        <v>18.12</v>
      </c>
      <c r="R45" s="101">
        <v>7992.16</v>
      </c>
      <c r="S45" s="101">
        <v>603.29999999999995</v>
      </c>
      <c r="T45" s="100"/>
      <c r="U45" s="100"/>
      <c r="V45" s="101"/>
      <c r="W45" s="101"/>
      <c r="X45" s="101"/>
    </row>
    <row r="46" spans="1:24" x14ac:dyDescent="0.25">
      <c r="A46" s="76">
        <v>170001</v>
      </c>
      <c r="B46" s="81" t="s">
        <v>82</v>
      </c>
      <c r="C46" s="81" t="str">
        <f>VLOOKUP($A46,IPXIXsource!$A$25:$D$255,4,FALSE)</f>
        <v>Peer Group 3</v>
      </c>
      <c r="D46" s="84" t="s">
        <v>40</v>
      </c>
      <c r="E46" s="100">
        <v>4189</v>
      </c>
      <c r="F46" s="100">
        <v>3003</v>
      </c>
      <c r="G46" s="100">
        <v>16948.8</v>
      </c>
      <c r="H46" s="101">
        <v>1974502.79</v>
      </c>
      <c r="I46" s="101">
        <v>756359.97</v>
      </c>
      <c r="J46" s="100">
        <v>6608</v>
      </c>
      <c r="K46" s="100">
        <v>3764</v>
      </c>
      <c r="L46" s="101">
        <v>20376.150000000001</v>
      </c>
      <c r="M46" s="101">
        <v>2059956.05</v>
      </c>
      <c r="N46" s="101">
        <v>806410.05</v>
      </c>
      <c r="O46" s="100">
        <v>4974</v>
      </c>
      <c r="P46" s="100">
        <v>3383</v>
      </c>
      <c r="Q46" s="101">
        <v>15405.19</v>
      </c>
      <c r="R46" s="101">
        <v>1466822.62</v>
      </c>
      <c r="S46" s="101">
        <v>616914</v>
      </c>
      <c r="T46" s="100">
        <v>10773</v>
      </c>
      <c r="U46" s="100">
        <v>4204</v>
      </c>
      <c r="V46" s="101">
        <v>17572.22</v>
      </c>
      <c r="W46" s="101">
        <v>2089252.63</v>
      </c>
      <c r="X46" s="101">
        <v>679497.71</v>
      </c>
    </row>
    <row r="47" spans="1:24" x14ac:dyDescent="0.25">
      <c r="A47" s="76">
        <v>170002</v>
      </c>
      <c r="B47" s="81" t="s">
        <v>83</v>
      </c>
      <c r="C47" s="81" t="str">
        <f>VLOOKUP($A47,IPXIXsource!$A$25:$D$255,4,FALSE)</f>
        <v>Peer Group 3</v>
      </c>
      <c r="D47" s="84" t="s">
        <v>40</v>
      </c>
      <c r="E47" s="100">
        <v>9871</v>
      </c>
      <c r="F47" s="100">
        <v>7985</v>
      </c>
      <c r="G47" s="100">
        <v>7080.86</v>
      </c>
      <c r="H47" s="101"/>
      <c r="I47" s="101">
        <v>577039.85</v>
      </c>
      <c r="J47" s="100">
        <v>4445</v>
      </c>
      <c r="K47" s="100">
        <v>3238</v>
      </c>
      <c r="L47" s="101">
        <v>5736.1</v>
      </c>
      <c r="M47" s="101"/>
      <c r="N47" s="101">
        <v>278995</v>
      </c>
      <c r="O47" s="100">
        <v>1974</v>
      </c>
      <c r="P47" s="100">
        <v>1345</v>
      </c>
      <c r="Q47" s="101">
        <v>4001.94</v>
      </c>
      <c r="R47" s="101"/>
      <c r="S47" s="101">
        <v>166467.54</v>
      </c>
      <c r="T47" s="100">
        <v>538</v>
      </c>
      <c r="U47" s="100">
        <v>349</v>
      </c>
      <c r="V47" s="101">
        <v>804.39</v>
      </c>
      <c r="W47" s="101"/>
      <c r="X47" s="101">
        <v>41576.550000000003</v>
      </c>
    </row>
    <row r="48" spans="1:24" x14ac:dyDescent="0.25">
      <c r="A48" s="76">
        <v>70231</v>
      </c>
      <c r="B48" s="81" t="s">
        <v>84</v>
      </c>
      <c r="C48" s="81" t="str">
        <f>VLOOKUP($A48,IPXIXsource!$A$25:$D$255,4,FALSE)</f>
        <v>Peer Group 3</v>
      </c>
      <c r="D48" s="84" t="s">
        <v>40</v>
      </c>
      <c r="E48" s="100">
        <v>2385</v>
      </c>
      <c r="F48" s="100">
        <v>1962</v>
      </c>
      <c r="G48" s="100">
        <v>4308.92</v>
      </c>
      <c r="H48" s="101">
        <v>1147760.33</v>
      </c>
      <c r="I48" s="101">
        <v>152319.76</v>
      </c>
      <c r="J48" s="100">
        <v>3954</v>
      </c>
      <c r="K48" s="100">
        <v>3095</v>
      </c>
      <c r="L48" s="101">
        <v>7027.7</v>
      </c>
      <c r="M48" s="101">
        <v>417681.87</v>
      </c>
      <c r="N48" s="101">
        <v>206782.25</v>
      </c>
      <c r="O48" s="100">
        <v>2695</v>
      </c>
      <c r="P48" s="100">
        <v>2175</v>
      </c>
      <c r="Q48" s="101">
        <v>4941.78</v>
      </c>
      <c r="R48" s="101">
        <v>389466.84</v>
      </c>
      <c r="S48" s="101">
        <v>181547.26</v>
      </c>
      <c r="T48" s="100">
        <v>5565</v>
      </c>
      <c r="U48" s="100">
        <v>3459</v>
      </c>
      <c r="V48" s="101">
        <v>5753.58</v>
      </c>
      <c r="W48" s="101">
        <v>402006.48</v>
      </c>
      <c r="X48" s="101">
        <v>173729.77</v>
      </c>
    </row>
    <row r="49" spans="1:24" x14ac:dyDescent="0.25">
      <c r="A49" s="76">
        <v>70446</v>
      </c>
      <c r="B49" s="81" t="s">
        <v>85</v>
      </c>
      <c r="C49" s="81" t="str">
        <f>VLOOKUP($A49,IPXIXsource!$A$25:$D$255,4,FALSE)</f>
        <v>Peer Group 3</v>
      </c>
      <c r="D49" s="84" t="s">
        <v>40</v>
      </c>
      <c r="E49" s="100">
        <v>529</v>
      </c>
      <c r="F49" s="100">
        <v>441</v>
      </c>
      <c r="G49" s="100">
        <v>570.16</v>
      </c>
      <c r="H49" s="101">
        <v>63038.6</v>
      </c>
      <c r="I49" s="101">
        <v>37834.44</v>
      </c>
      <c r="J49" s="100">
        <v>460</v>
      </c>
      <c r="K49" s="100">
        <v>398</v>
      </c>
      <c r="L49" s="101">
        <v>745.72</v>
      </c>
      <c r="M49" s="101">
        <v>79388.81</v>
      </c>
      <c r="N49" s="101">
        <v>24167.65</v>
      </c>
      <c r="O49" s="100">
        <v>578</v>
      </c>
      <c r="P49" s="100">
        <v>482</v>
      </c>
      <c r="Q49" s="101">
        <v>1034.82</v>
      </c>
      <c r="R49" s="101">
        <v>105188.63</v>
      </c>
      <c r="S49" s="101">
        <v>31159.45</v>
      </c>
      <c r="T49" s="100">
        <v>1196</v>
      </c>
      <c r="U49" s="100">
        <v>775</v>
      </c>
      <c r="V49" s="101">
        <v>873.75</v>
      </c>
      <c r="W49" s="101">
        <v>162003.42000000001</v>
      </c>
      <c r="X49" s="101">
        <v>30126.87</v>
      </c>
    </row>
    <row r="50" spans="1:24" x14ac:dyDescent="0.25">
      <c r="A50" s="76">
        <v>76289</v>
      </c>
      <c r="B50" s="81" t="s">
        <v>86</v>
      </c>
      <c r="C50" s="81" t="str">
        <f>VLOOKUP($A50,IPXIXsource!$A$25:$D$255,4,FALSE)</f>
        <v>Peer Group 3</v>
      </c>
      <c r="D50" s="84" t="s">
        <v>40</v>
      </c>
      <c r="E50" s="100">
        <v>227</v>
      </c>
      <c r="F50" s="100">
        <v>219</v>
      </c>
      <c r="G50" s="100">
        <v>182.99</v>
      </c>
      <c r="H50" s="101">
        <v>21588.79</v>
      </c>
      <c r="I50" s="101">
        <v>3717.09</v>
      </c>
      <c r="J50" s="100">
        <v>12</v>
      </c>
      <c r="K50" s="100">
        <v>11</v>
      </c>
      <c r="L50" s="101">
        <v>9.75</v>
      </c>
      <c r="M50" s="101">
        <v>1282.58</v>
      </c>
      <c r="N50" s="101">
        <v>165.06</v>
      </c>
      <c r="O50" s="100"/>
      <c r="P50" s="100"/>
      <c r="Q50" s="101"/>
      <c r="R50" s="101"/>
      <c r="S50" s="101"/>
      <c r="T50" s="100"/>
      <c r="U50" s="100"/>
      <c r="V50" s="101"/>
      <c r="W50" s="101"/>
      <c r="X50" s="101"/>
    </row>
    <row r="51" spans="1:24" x14ac:dyDescent="0.25">
      <c r="A51" s="76">
        <v>70309</v>
      </c>
      <c r="B51" s="81" t="s">
        <v>87</v>
      </c>
      <c r="C51" s="81" t="str">
        <f>VLOOKUP($A51,IPXIXsource!$A$25:$D$255,4,FALSE)</f>
        <v>Peer Group 3</v>
      </c>
      <c r="D51" s="84" t="s">
        <v>40</v>
      </c>
      <c r="E51" s="100">
        <v>1155</v>
      </c>
      <c r="F51" s="100">
        <v>1048</v>
      </c>
      <c r="G51" s="100">
        <v>528.72</v>
      </c>
      <c r="H51" s="101">
        <v>54810.79</v>
      </c>
      <c r="I51" s="101">
        <v>31927.85</v>
      </c>
      <c r="J51" s="100">
        <v>1260</v>
      </c>
      <c r="K51" s="100">
        <v>1153</v>
      </c>
      <c r="L51" s="101">
        <v>541.54999999999995</v>
      </c>
      <c r="M51" s="101">
        <v>68393.91</v>
      </c>
      <c r="N51" s="101">
        <v>39006.050000000003</v>
      </c>
      <c r="O51" s="100">
        <v>1293</v>
      </c>
      <c r="P51" s="100">
        <v>1171</v>
      </c>
      <c r="Q51" s="101">
        <v>648.65</v>
      </c>
      <c r="R51" s="101">
        <v>81424.100000000006</v>
      </c>
      <c r="S51" s="101">
        <v>48158.36</v>
      </c>
      <c r="T51" s="100">
        <v>1399</v>
      </c>
      <c r="U51" s="100">
        <v>1278</v>
      </c>
      <c r="V51" s="101">
        <v>832.71</v>
      </c>
      <c r="W51" s="101">
        <v>102416.4</v>
      </c>
      <c r="X51" s="101">
        <v>70926.789999999994</v>
      </c>
    </row>
    <row r="52" spans="1:24" x14ac:dyDescent="0.25">
      <c r="A52" s="76">
        <v>70338</v>
      </c>
      <c r="B52" s="81" t="s">
        <v>89</v>
      </c>
      <c r="C52" s="81" t="str">
        <f>VLOOKUP($A52,IPXIXsource!$A$25:$D$255,4,FALSE)</f>
        <v>Peer Group 3</v>
      </c>
      <c r="D52" s="84" t="s">
        <v>40</v>
      </c>
      <c r="E52" s="100">
        <v>314</v>
      </c>
      <c r="F52" s="100">
        <v>219</v>
      </c>
      <c r="G52" s="100">
        <v>729.63</v>
      </c>
      <c r="H52" s="101">
        <v>51664.51</v>
      </c>
      <c r="I52" s="101">
        <v>30131.67</v>
      </c>
      <c r="J52" s="100">
        <v>427</v>
      </c>
      <c r="K52" s="100">
        <v>271</v>
      </c>
      <c r="L52" s="101">
        <v>776.04</v>
      </c>
      <c r="M52" s="101">
        <v>74731.820000000007</v>
      </c>
      <c r="N52" s="101">
        <v>28617.18</v>
      </c>
      <c r="O52" s="100">
        <v>311</v>
      </c>
      <c r="P52" s="100">
        <v>217</v>
      </c>
      <c r="Q52" s="101">
        <v>912.58</v>
      </c>
      <c r="R52" s="101">
        <v>53611.95</v>
      </c>
      <c r="S52" s="101">
        <v>22906.63</v>
      </c>
      <c r="T52" s="100">
        <v>443</v>
      </c>
      <c r="U52" s="100">
        <v>253</v>
      </c>
      <c r="V52" s="101">
        <v>435.91</v>
      </c>
      <c r="W52" s="101">
        <v>51909.98</v>
      </c>
      <c r="X52" s="101">
        <v>11173.06</v>
      </c>
    </row>
    <row r="53" spans="1:24" x14ac:dyDescent="0.25">
      <c r="A53" s="76">
        <v>70303</v>
      </c>
      <c r="B53" s="81" t="s">
        <v>91</v>
      </c>
      <c r="C53" s="81" t="str">
        <f>VLOOKUP($A53,IPXIXsource!$A$25:$D$255,4,FALSE)</f>
        <v>Peer Group 3</v>
      </c>
      <c r="D53" s="84" t="s">
        <v>40</v>
      </c>
      <c r="E53" s="100">
        <v>1765</v>
      </c>
      <c r="F53" s="100">
        <v>1309</v>
      </c>
      <c r="G53" s="100">
        <v>5049.12</v>
      </c>
      <c r="H53" s="101">
        <v>336266.05</v>
      </c>
      <c r="I53" s="101">
        <v>245225.26</v>
      </c>
      <c r="J53" s="100">
        <v>2198</v>
      </c>
      <c r="K53" s="100">
        <v>1527</v>
      </c>
      <c r="L53" s="101">
        <v>5356.94</v>
      </c>
      <c r="M53" s="101">
        <v>389198.22</v>
      </c>
      <c r="N53" s="101">
        <v>262413.77</v>
      </c>
      <c r="O53" s="100">
        <v>1668</v>
      </c>
      <c r="P53" s="100">
        <v>1358</v>
      </c>
      <c r="Q53" s="101">
        <v>4370.21</v>
      </c>
      <c r="R53" s="101">
        <v>295655.64</v>
      </c>
      <c r="S53" s="101">
        <v>175694.02</v>
      </c>
      <c r="T53" s="100">
        <v>1923</v>
      </c>
      <c r="U53" s="100">
        <v>842</v>
      </c>
      <c r="V53" s="101">
        <v>3101.05</v>
      </c>
      <c r="W53" s="101">
        <v>328543.53999999998</v>
      </c>
      <c r="X53" s="101">
        <v>120578.97</v>
      </c>
    </row>
    <row r="54" spans="1:24" x14ac:dyDescent="0.25">
      <c r="A54" s="76">
        <v>70295</v>
      </c>
      <c r="B54" s="81" t="s">
        <v>92</v>
      </c>
      <c r="C54" s="81" t="str">
        <f>VLOOKUP($A54,IPXIXsource!$A$25:$D$255,4,FALSE)</f>
        <v>Peer Group 3</v>
      </c>
      <c r="D54" s="84" t="s">
        <v>40</v>
      </c>
      <c r="E54" s="100">
        <v>75</v>
      </c>
      <c r="F54" s="100">
        <v>65</v>
      </c>
      <c r="G54" s="100">
        <v>61.06</v>
      </c>
      <c r="H54" s="101">
        <v>20974.77</v>
      </c>
      <c r="I54" s="101">
        <v>353.46</v>
      </c>
      <c r="J54" s="100"/>
      <c r="K54" s="100"/>
      <c r="L54" s="101"/>
      <c r="M54" s="101"/>
      <c r="N54" s="101"/>
      <c r="O54" s="100"/>
      <c r="P54" s="100"/>
      <c r="Q54" s="101"/>
      <c r="R54" s="101"/>
      <c r="S54" s="101"/>
      <c r="T54" s="100"/>
      <c r="U54" s="100"/>
      <c r="V54" s="101"/>
      <c r="W54" s="101"/>
      <c r="X54" s="101"/>
    </row>
    <row r="55" spans="1:24" x14ac:dyDescent="0.25">
      <c r="A55" s="76">
        <v>70080</v>
      </c>
      <c r="B55" s="81" t="s">
        <v>93</v>
      </c>
      <c r="C55" s="81" t="str">
        <f>VLOOKUP($A55,IPXIXsource!$A$25:$D$255,4,FALSE)</f>
        <v>Peer Group 3</v>
      </c>
      <c r="D55" s="84" t="s">
        <v>40</v>
      </c>
      <c r="E55" s="100">
        <v>3655</v>
      </c>
      <c r="F55" s="100">
        <v>3370</v>
      </c>
      <c r="G55" s="100">
        <v>2711.99</v>
      </c>
      <c r="H55" s="101">
        <v>711395.57</v>
      </c>
      <c r="I55" s="101">
        <v>9165.67</v>
      </c>
      <c r="J55" s="100">
        <v>3507</v>
      </c>
      <c r="K55" s="100">
        <v>3267</v>
      </c>
      <c r="L55" s="101">
        <v>2562.4299999999998</v>
      </c>
      <c r="M55" s="101">
        <v>687389.04</v>
      </c>
      <c r="N55" s="101">
        <v>11418.49</v>
      </c>
      <c r="O55" s="100">
        <v>2289</v>
      </c>
      <c r="P55" s="100">
        <v>2161</v>
      </c>
      <c r="Q55" s="101">
        <v>1703.15</v>
      </c>
      <c r="R55" s="101">
        <v>493057.89</v>
      </c>
      <c r="S55" s="101">
        <v>3066.85</v>
      </c>
      <c r="T55" s="100">
        <v>296</v>
      </c>
      <c r="U55" s="100">
        <v>292</v>
      </c>
      <c r="V55" s="101">
        <v>236.31</v>
      </c>
      <c r="W55" s="101">
        <v>103015.36</v>
      </c>
      <c r="X55" s="101">
        <v>3107.29</v>
      </c>
    </row>
    <row r="56" spans="1:24" x14ac:dyDescent="0.25">
      <c r="A56" s="76">
        <v>70065</v>
      </c>
      <c r="B56" s="81" t="s">
        <v>94</v>
      </c>
      <c r="C56" s="81" t="str">
        <f>VLOOKUP($A56,IPXIXsource!$A$25:$D$255,4,FALSE)</f>
        <v>Peer Group 3</v>
      </c>
      <c r="D56" s="84" t="s">
        <v>40</v>
      </c>
      <c r="E56" s="100">
        <v>803</v>
      </c>
      <c r="F56" s="100">
        <v>677</v>
      </c>
      <c r="G56" s="100">
        <v>1030.04</v>
      </c>
      <c r="H56" s="101">
        <v>101647.46</v>
      </c>
      <c r="I56" s="101">
        <v>40227.230000000003</v>
      </c>
      <c r="J56" s="100">
        <v>1212</v>
      </c>
      <c r="K56" s="100">
        <v>1059</v>
      </c>
      <c r="L56" s="101">
        <v>1653.39</v>
      </c>
      <c r="M56" s="101">
        <v>166168.5</v>
      </c>
      <c r="N56" s="101">
        <v>56660.13</v>
      </c>
      <c r="O56" s="100">
        <v>2246</v>
      </c>
      <c r="P56" s="100">
        <v>1919</v>
      </c>
      <c r="Q56" s="101">
        <v>3127.33</v>
      </c>
      <c r="R56" s="101">
        <v>354489.09</v>
      </c>
      <c r="S56" s="101">
        <v>108826.42</v>
      </c>
      <c r="T56" s="100">
        <v>3174</v>
      </c>
      <c r="U56" s="100">
        <v>2071</v>
      </c>
      <c r="V56" s="101">
        <v>2906.91</v>
      </c>
      <c r="W56" s="101">
        <v>432631.53</v>
      </c>
      <c r="X56" s="101">
        <v>126874.66</v>
      </c>
    </row>
    <row r="57" spans="1:24" x14ac:dyDescent="0.25">
      <c r="A57" s="76">
        <v>70199</v>
      </c>
      <c r="B57" s="81" t="s">
        <v>96</v>
      </c>
      <c r="C57" s="81" t="str">
        <f>VLOOKUP($A57,IPXIXsource!$A$25:$D$255,4,FALSE)</f>
        <v>Peer Group 3</v>
      </c>
      <c r="D57" s="84" t="s">
        <v>40</v>
      </c>
      <c r="E57" s="100">
        <v>6792</v>
      </c>
      <c r="F57" s="100">
        <v>4750</v>
      </c>
      <c r="G57" s="100">
        <v>12810.36</v>
      </c>
      <c r="H57" s="101">
        <v>2114815.67</v>
      </c>
      <c r="I57" s="101">
        <v>603211.11</v>
      </c>
      <c r="J57" s="100">
        <v>7640</v>
      </c>
      <c r="K57" s="100">
        <v>4466</v>
      </c>
      <c r="L57" s="101">
        <v>13099.62</v>
      </c>
      <c r="M57" s="101">
        <v>1955742.78</v>
      </c>
      <c r="N57" s="101">
        <v>554715.81000000006</v>
      </c>
      <c r="O57" s="100">
        <v>6194</v>
      </c>
      <c r="P57" s="100">
        <v>3858</v>
      </c>
      <c r="Q57" s="101">
        <v>11272.29</v>
      </c>
      <c r="R57" s="101">
        <v>1963474.69</v>
      </c>
      <c r="S57" s="101">
        <v>501183.2</v>
      </c>
      <c r="T57" s="100">
        <v>10872</v>
      </c>
      <c r="U57" s="100">
        <v>3978</v>
      </c>
      <c r="V57" s="101">
        <v>9748.65</v>
      </c>
      <c r="W57" s="101">
        <v>1909210.95</v>
      </c>
      <c r="X57" s="101">
        <v>422539.96</v>
      </c>
    </row>
    <row r="58" spans="1:24" x14ac:dyDescent="0.25">
      <c r="A58" s="76">
        <v>70008</v>
      </c>
      <c r="B58" s="81" t="s">
        <v>98</v>
      </c>
      <c r="C58" s="81" t="str">
        <f>VLOOKUP($A58,IPXIXsource!$A$25:$D$255,4,FALSE)</f>
        <v>Peer Group 3</v>
      </c>
      <c r="D58" s="84" t="s">
        <v>40</v>
      </c>
      <c r="E58" s="100"/>
      <c r="F58" s="100"/>
      <c r="G58" s="100"/>
      <c r="H58" s="101"/>
      <c r="I58" s="101"/>
      <c r="J58" s="100"/>
      <c r="K58" s="100"/>
      <c r="L58" s="101"/>
      <c r="M58" s="101"/>
      <c r="N58" s="101"/>
      <c r="O58" s="100"/>
      <c r="P58" s="100"/>
      <c r="Q58" s="101"/>
      <c r="R58" s="101"/>
      <c r="S58" s="101"/>
      <c r="T58" s="100">
        <v>15</v>
      </c>
      <c r="U58" s="100">
        <v>13</v>
      </c>
      <c r="V58" s="101">
        <v>3</v>
      </c>
      <c r="W58" s="101">
        <v>270.37</v>
      </c>
      <c r="X58" s="101">
        <v>254.24</v>
      </c>
    </row>
    <row r="59" spans="1:24" x14ac:dyDescent="0.25">
      <c r="A59" s="76">
        <v>70057</v>
      </c>
      <c r="B59" s="81" t="s">
        <v>99</v>
      </c>
      <c r="C59" s="81" t="str">
        <f>VLOOKUP($A59,IPXIXsource!$A$25:$D$255,4,FALSE)</f>
        <v>Peer Group 3</v>
      </c>
      <c r="D59" s="84" t="s">
        <v>40</v>
      </c>
      <c r="E59" s="100">
        <v>458</v>
      </c>
      <c r="F59" s="100">
        <v>429</v>
      </c>
      <c r="G59" s="100">
        <v>370.32</v>
      </c>
      <c r="H59" s="101">
        <v>48203.95</v>
      </c>
      <c r="I59" s="101">
        <v>8925.61</v>
      </c>
      <c r="J59" s="100">
        <v>1224</v>
      </c>
      <c r="K59" s="100">
        <v>913</v>
      </c>
      <c r="L59" s="101">
        <v>1243.8900000000001</v>
      </c>
      <c r="M59" s="101">
        <v>199849.37</v>
      </c>
      <c r="N59" s="101">
        <v>115576.67</v>
      </c>
      <c r="O59" s="100">
        <v>581</v>
      </c>
      <c r="P59" s="100">
        <v>487</v>
      </c>
      <c r="Q59" s="101">
        <v>499.06</v>
      </c>
      <c r="R59" s="101">
        <v>88897.48</v>
      </c>
      <c r="S59" s="101">
        <v>34012.57</v>
      </c>
      <c r="T59" s="100">
        <v>101</v>
      </c>
      <c r="U59" s="100">
        <v>97</v>
      </c>
      <c r="V59" s="101">
        <v>85.09</v>
      </c>
      <c r="W59" s="101">
        <v>44452.27</v>
      </c>
      <c r="X59" s="101">
        <v>2430.09</v>
      </c>
    </row>
    <row r="60" spans="1:24" x14ac:dyDescent="0.25">
      <c r="A60" s="76">
        <v>170003</v>
      </c>
      <c r="B60" s="81" t="s">
        <v>100</v>
      </c>
      <c r="C60" s="81" t="str">
        <f>VLOOKUP($A60,IPXIXsource!$A$25:$D$255,4,FALSE)</f>
        <v>Peer Group 3</v>
      </c>
      <c r="D60" s="84" t="s">
        <v>40</v>
      </c>
      <c r="E60" s="100">
        <v>4622</v>
      </c>
      <c r="F60" s="100">
        <v>4394</v>
      </c>
      <c r="G60" s="100">
        <v>3612.5</v>
      </c>
      <c r="H60" s="101">
        <v>537602.88</v>
      </c>
      <c r="I60" s="101">
        <v>204786.93</v>
      </c>
      <c r="J60" s="100">
        <v>7145</v>
      </c>
      <c r="K60" s="100">
        <v>6838</v>
      </c>
      <c r="L60" s="101">
        <v>6011.55</v>
      </c>
      <c r="M60" s="101">
        <v>1033983.85</v>
      </c>
      <c r="N60" s="101">
        <v>333815.02</v>
      </c>
      <c r="O60" s="100">
        <v>10418</v>
      </c>
      <c r="P60" s="100">
        <v>9893</v>
      </c>
      <c r="Q60" s="101">
        <v>8441.73</v>
      </c>
      <c r="R60" s="101">
        <v>1790129.5</v>
      </c>
      <c r="S60" s="101">
        <v>672555.76</v>
      </c>
      <c r="T60" s="100">
        <v>10073</v>
      </c>
      <c r="U60" s="100">
        <v>9615</v>
      </c>
      <c r="V60" s="101">
        <v>9229.1</v>
      </c>
      <c r="W60" s="101">
        <v>2523179.61</v>
      </c>
      <c r="X60" s="101">
        <v>761925.94</v>
      </c>
    </row>
    <row r="61" spans="1:24" x14ac:dyDescent="0.25">
      <c r="A61" s="76">
        <v>70426</v>
      </c>
      <c r="B61" s="81" t="s">
        <v>101</v>
      </c>
      <c r="C61" s="81" t="str">
        <f>VLOOKUP($A61,IPXIXsource!$A$25:$D$255,4,FALSE)</f>
        <v>Peer Group 3</v>
      </c>
      <c r="D61" s="84" t="s">
        <v>40</v>
      </c>
      <c r="E61" s="100">
        <v>666</v>
      </c>
      <c r="F61" s="100">
        <v>399</v>
      </c>
      <c r="G61" s="100">
        <v>1037.95</v>
      </c>
      <c r="H61" s="101">
        <v>326979.46000000002</v>
      </c>
      <c r="I61" s="101">
        <v>43438.15</v>
      </c>
      <c r="J61" s="100">
        <v>655</v>
      </c>
      <c r="K61" s="100">
        <v>403</v>
      </c>
      <c r="L61" s="101">
        <v>1258.54</v>
      </c>
      <c r="M61" s="101">
        <v>214419.67</v>
      </c>
      <c r="N61" s="101">
        <v>43912.87</v>
      </c>
      <c r="O61" s="100">
        <v>9163</v>
      </c>
      <c r="P61" s="100">
        <v>8837</v>
      </c>
      <c r="Q61" s="101">
        <v>4482.3</v>
      </c>
      <c r="R61" s="101">
        <v>867710.06</v>
      </c>
      <c r="S61" s="101">
        <v>167710.98000000001</v>
      </c>
      <c r="T61" s="100">
        <v>1695</v>
      </c>
      <c r="U61" s="100">
        <v>1063</v>
      </c>
      <c r="V61" s="101">
        <v>1460.3</v>
      </c>
      <c r="W61" s="101">
        <v>275558.26</v>
      </c>
      <c r="X61" s="101">
        <v>57956.77</v>
      </c>
    </row>
    <row r="62" spans="1:24" x14ac:dyDescent="0.25">
      <c r="A62" s="76">
        <v>70202</v>
      </c>
      <c r="B62" s="81" t="s">
        <v>102</v>
      </c>
      <c r="C62" s="81" t="str">
        <f>VLOOKUP($A62,IPXIXsource!$A$25:$D$255,4,FALSE)</f>
        <v>Peer Group 3</v>
      </c>
      <c r="D62" s="84" t="s">
        <v>40</v>
      </c>
      <c r="E62" s="100">
        <v>574</v>
      </c>
      <c r="F62" s="100">
        <v>553</v>
      </c>
      <c r="G62" s="100">
        <v>633.41</v>
      </c>
      <c r="H62" s="101">
        <v>467737.81</v>
      </c>
      <c r="I62" s="101">
        <v>1903.24</v>
      </c>
      <c r="J62" s="100">
        <v>885</v>
      </c>
      <c r="K62" s="100">
        <v>842</v>
      </c>
      <c r="L62" s="101">
        <v>718.88</v>
      </c>
      <c r="M62" s="101">
        <v>730454.56</v>
      </c>
      <c r="N62" s="101">
        <v>1312.43</v>
      </c>
      <c r="O62" s="100">
        <v>464</v>
      </c>
      <c r="P62" s="100">
        <v>440</v>
      </c>
      <c r="Q62" s="101">
        <v>376.47</v>
      </c>
      <c r="R62" s="101">
        <v>237738.76</v>
      </c>
      <c r="S62" s="101">
        <v>3432.42</v>
      </c>
      <c r="T62" s="100">
        <v>69</v>
      </c>
      <c r="U62" s="100">
        <v>69</v>
      </c>
      <c r="V62" s="101">
        <v>57.96</v>
      </c>
      <c r="W62" s="101">
        <v>4252.38</v>
      </c>
      <c r="X62" s="101">
        <v>1134.53</v>
      </c>
    </row>
    <row r="63" spans="1:24" x14ac:dyDescent="0.25">
      <c r="A63" s="76">
        <v>70049</v>
      </c>
      <c r="B63" s="81" t="s">
        <v>103</v>
      </c>
      <c r="C63" s="81" t="str">
        <f>VLOOKUP($A63,IPXIXsource!$A$25:$D$255,4,FALSE)</f>
        <v>Peer Group 3</v>
      </c>
      <c r="D63" s="84" t="s">
        <v>40</v>
      </c>
      <c r="E63" s="100">
        <v>1002</v>
      </c>
      <c r="F63" s="100">
        <v>953</v>
      </c>
      <c r="G63" s="100">
        <v>825.44</v>
      </c>
      <c r="H63" s="101">
        <v>350387.44</v>
      </c>
      <c r="I63" s="101">
        <v>56906.07</v>
      </c>
      <c r="J63" s="100">
        <v>736</v>
      </c>
      <c r="K63" s="100">
        <v>701</v>
      </c>
      <c r="L63" s="101">
        <v>625.02</v>
      </c>
      <c r="M63" s="101">
        <v>148899.03</v>
      </c>
      <c r="N63" s="101">
        <v>20756.09</v>
      </c>
      <c r="O63" s="100">
        <v>1231</v>
      </c>
      <c r="P63" s="100">
        <v>1172</v>
      </c>
      <c r="Q63" s="101">
        <v>1020.82</v>
      </c>
      <c r="R63" s="101">
        <v>239284.77</v>
      </c>
      <c r="S63" s="101">
        <v>19918.84</v>
      </c>
      <c r="T63" s="100">
        <v>168</v>
      </c>
      <c r="U63" s="100">
        <v>161</v>
      </c>
      <c r="V63" s="101">
        <v>155.66999999999999</v>
      </c>
      <c r="W63" s="101">
        <v>24108.400000000001</v>
      </c>
      <c r="X63" s="101">
        <v>4181.9399999999996</v>
      </c>
    </row>
    <row r="64" spans="1:24" x14ac:dyDescent="0.25">
      <c r="A64" s="76">
        <v>70235</v>
      </c>
      <c r="B64" s="81" t="s">
        <v>104</v>
      </c>
      <c r="C64" s="81" t="str">
        <f>VLOOKUP($A64,IPXIXsource!$A$25:$D$255,4,FALSE)</f>
        <v>Peer Group 3</v>
      </c>
      <c r="D64" s="84" t="s">
        <v>40</v>
      </c>
      <c r="E64" s="100">
        <v>4359</v>
      </c>
      <c r="F64" s="100">
        <v>2911</v>
      </c>
      <c r="G64" s="100">
        <v>13490.12</v>
      </c>
      <c r="H64" s="101">
        <v>1324816.18</v>
      </c>
      <c r="I64" s="101">
        <v>615649.35</v>
      </c>
      <c r="J64" s="100">
        <v>4596</v>
      </c>
      <c r="K64" s="100">
        <v>3186</v>
      </c>
      <c r="L64" s="101">
        <v>13369.77</v>
      </c>
      <c r="M64" s="101">
        <v>1339635.26</v>
      </c>
      <c r="N64" s="101">
        <v>540286.55000000005</v>
      </c>
      <c r="O64" s="100">
        <v>3664</v>
      </c>
      <c r="P64" s="100">
        <v>3133</v>
      </c>
      <c r="Q64" s="101">
        <v>12279.77</v>
      </c>
      <c r="R64" s="101">
        <v>1132298.8500000001</v>
      </c>
      <c r="S64" s="101">
        <v>502732.96</v>
      </c>
      <c r="T64" s="100">
        <v>10746</v>
      </c>
      <c r="U64" s="100">
        <v>4594</v>
      </c>
      <c r="V64" s="101">
        <v>13961.84</v>
      </c>
      <c r="W64" s="101">
        <v>1911215.18</v>
      </c>
      <c r="X64" s="101">
        <v>539875.01</v>
      </c>
    </row>
    <row r="65" spans="1:24" x14ac:dyDescent="0.25">
      <c r="A65" s="76">
        <v>76657</v>
      </c>
      <c r="B65" s="81" t="s">
        <v>106</v>
      </c>
      <c r="C65" s="81" t="str">
        <f>VLOOKUP($A65,IPXIXsource!$A$25:$D$255,4,FALSE)</f>
        <v>Peer Group 3</v>
      </c>
      <c r="D65" s="84" t="s">
        <v>40</v>
      </c>
      <c r="E65" s="100">
        <v>330</v>
      </c>
      <c r="F65" s="100">
        <v>323</v>
      </c>
      <c r="G65" s="100">
        <v>245.83</v>
      </c>
      <c r="H65" s="101">
        <v>28471.75</v>
      </c>
      <c r="I65" s="101">
        <v>5792.16</v>
      </c>
      <c r="J65" s="100">
        <v>50</v>
      </c>
      <c r="K65" s="100">
        <v>46</v>
      </c>
      <c r="L65" s="101">
        <v>57.4</v>
      </c>
      <c r="M65" s="101">
        <v>5535.46</v>
      </c>
      <c r="N65" s="101">
        <v>374.38</v>
      </c>
      <c r="O65" s="100"/>
      <c r="P65" s="100"/>
      <c r="Q65" s="101"/>
      <c r="R65" s="101"/>
      <c r="S65" s="101"/>
      <c r="T65" s="100"/>
      <c r="U65" s="100"/>
      <c r="V65" s="101"/>
      <c r="W65" s="101"/>
      <c r="X65" s="101"/>
    </row>
    <row r="66" spans="1:24" x14ac:dyDescent="0.25">
      <c r="A66" s="76">
        <v>74767</v>
      </c>
      <c r="B66" s="81" t="s">
        <v>109</v>
      </c>
      <c r="C66" s="81" t="str">
        <f>VLOOKUP($A66,IPXIXsource!$A$25:$D$255,4,FALSE)</f>
        <v>Peer Group 4</v>
      </c>
      <c r="D66" s="84" t="s">
        <v>42</v>
      </c>
      <c r="E66" s="100">
        <v>80</v>
      </c>
      <c r="F66" s="100">
        <v>77</v>
      </c>
      <c r="G66" s="100">
        <v>69.17</v>
      </c>
      <c r="H66" s="101">
        <v>5987.4</v>
      </c>
      <c r="I66" s="101">
        <v>2677.7</v>
      </c>
      <c r="J66" s="100">
        <v>536</v>
      </c>
      <c r="K66" s="100">
        <v>506</v>
      </c>
      <c r="L66" s="101">
        <v>540.16</v>
      </c>
      <c r="M66" s="101">
        <v>53348.78</v>
      </c>
      <c r="N66" s="101">
        <v>22864.33</v>
      </c>
      <c r="O66" s="100">
        <v>486</v>
      </c>
      <c r="P66" s="100">
        <v>459</v>
      </c>
      <c r="Q66" s="101">
        <v>549.85</v>
      </c>
      <c r="R66" s="101">
        <v>57997.91</v>
      </c>
      <c r="S66" s="101">
        <v>13337.6</v>
      </c>
      <c r="T66" s="100">
        <v>279</v>
      </c>
      <c r="U66" s="100">
        <v>276</v>
      </c>
      <c r="V66" s="101">
        <v>228.53</v>
      </c>
      <c r="W66" s="101">
        <v>21223.52</v>
      </c>
      <c r="X66" s="101">
        <v>6288.58</v>
      </c>
    </row>
    <row r="67" spans="1:24" x14ac:dyDescent="0.25">
      <c r="A67" s="76">
        <v>72033</v>
      </c>
      <c r="B67" s="81" t="s">
        <v>110</v>
      </c>
      <c r="C67" s="81" t="str">
        <f>VLOOKUP($A67,IPXIXsource!$A$25:$D$255,4,FALSE)</f>
        <v>Peer Group 4</v>
      </c>
      <c r="D67" s="84" t="s">
        <v>42</v>
      </c>
      <c r="E67" s="100">
        <v>57303</v>
      </c>
      <c r="F67" s="100">
        <v>50262</v>
      </c>
      <c r="G67" s="100">
        <v>35835.67</v>
      </c>
      <c r="H67" s="101">
        <v>2985788.9</v>
      </c>
      <c r="I67" s="101">
        <v>1689362.79</v>
      </c>
      <c r="J67" s="100">
        <v>68040</v>
      </c>
      <c r="K67" s="100">
        <v>58836</v>
      </c>
      <c r="L67" s="101">
        <v>41533.919999999998</v>
      </c>
      <c r="M67" s="101">
        <v>3542509.08</v>
      </c>
      <c r="N67" s="101">
        <v>1554967.52</v>
      </c>
      <c r="O67" s="100">
        <v>70401</v>
      </c>
      <c r="P67" s="100">
        <v>61237</v>
      </c>
      <c r="Q67" s="101">
        <v>43588.52</v>
      </c>
      <c r="R67" s="101">
        <v>3597356.48</v>
      </c>
      <c r="S67" s="101">
        <v>1476125.85</v>
      </c>
      <c r="T67" s="100">
        <v>78501</v>
      </c>
      <c r="U67" s="100">
        <v>67794</v>
      </c>
      <c r="V67" s="101">
        <v>46011.33</v>
      </c>
      <c r="W67" s="101">
        <v>4172558.82</v>
      </c>
      <c r="X67" s="101">
        <v>1691624.11</v>
      </c>
    </row>
    <row r="68" spans="1:24" x14ac:dyDescent="0.25">
      <c r="A68" s="76">
        <v>76767</v>
      </c>
      <c r="B68" s="81" t="s">
        <v>111</v>
      </c>
      <c r="C68" s="81" t="str">
        <f>VLOOKUP($A68,IPXIXsource!$A$25:$D$255,4,FALSE)</f>
        <v>Peer Group 4</v>
      </c>
      <c r="D68" s="84" t="s">
        <v>42</v>
      </c>
      <c r="E68" s="100">
        <v>63389</v>
      </c>
      <c r="F68" s="100">
        <v>53985</v>
      </c>
      <c r="G68" s="100">
        <v>34901.53</v>
      </c>
      <c r="H68" s="101">
        <v>2855755.28</v>
      </c>
      <c r="I68" s="101">
        <v>2067804.43</v>
      </c>
      <c r="J68" s="100">
        <v>68515</v>
      </c>
      <c r="K68" s="100">
        <v>59378</v>
      </c>
      <c r="L68" s="101">
        <v>38154.71</v>
      </c>
      <c r="M68" s="101">
        <v>3437766.46</v>
      </c>
      <c r="N68" s="101">
        <v>1826049.59</v>
      </c>
      <c r="O68" s="100">
        <v>64563</v>
      </c>
      <c r="P68" s="100">
        <v>57218</v>
      </c>
      <c r="Q68" s="101">
        <v>37291.46</v>
      </c>
      <c r="R68" s="101">
        <v>3505064.23</v>
      </c>
      <c r="S68" s="101">
        <v>1810900.97</v>
      </c>
      <c r="T68" s="100">
        <v>68109</v>
      </c>
      <c r="U68" s="100">
        <v>59981</v>
      </c>
      <c r="V68" s="101">
        <v>38142.35</v>
      </c>
      <c r="W68" s="101">
        <v>4005391.48</v>
      </c>
      <c r="X68" s="101">
        <v>1852165.42</v>
      </c>
    </row>
    <row r="69" spans="1:24" x14ac:dyDescent="0.25">
      <c r="A69" s="76">
        <v>70225</v>
      </c>
      <c r="B69" s="81" t="s">
        <v>112</v>
      </c>
      <c r="C69" s="81" t="str">
        <f>VLOOKUP($A69,IPXIXsource!$A$25:$D$255,4,FALSE)</f>
        <v>Peer Group 4</v>
      </c>
      <c r="D69" s="84" t="s">
        <v>42</v>
      </c>
      <c r="E69" s="100">
        <v>12923</v>
      </c>
      <c r="F69" s="100">
        <v>11287</v>
      </c>
      <c r="G69" s="100">
        <v>8674.1</v>
      </c>
      <c r="H69" s="101">
        <v>1185285.28</v>
      </c>
      <c r="I69" s="101">
        <v>653740.9</v>
      </c>
      <c r="J69" s="100">
        <v>10321</v>
      </c>
      <c r="K69" s="100">
        <v>9574</v>
      </c>
      <c r="L69" s="101">
        <v>7736.5</v>
      </c>
      <c r="M69" s="101">
        <v>1250783.8700000001</v>
      </c>
      <c r="N69" s="101">
        <v>519620.76</v>
      </c>
      <c r="O69" s="100">
        <v>10732</v>
      </c>
      <c r="P69" s="100">
        <v>10076</v>
      </c>
      <c r="Q69" s="101">
        <v>7770.93</v>
      </c>
      <c r="R69" s="101">
        <v>1158250.6200000001</v>
      </c>
      <c r="S69" s="101">
        <v>569858.39</v>
      </c>
      <c r="T69" s="100">
        <v>12510</v>
      </c>
      <c r="U69" s="100">
        <v>11577</v>
      </c>
      <c r="V69" s="101">
        <v>7869.91</v>
      </c>
      <c r="W69" s="101">
        <v>1194520.94</v>
      </c>
      <c r="X69" s="101">
        <v>599285.53</v>
      </c>
    </row>
    <row r="70" spans="1:24" x14ac:dyDescent="0.25">
      <c r="A70" s="76">
        <v>70052</v>
      </c>
      <c r="B70" s="81" t="s">
        <v>113</v>
      </c>
      <c r="C70" s="81" t="str">
        <f>VLOOKUP($A70,IPXIXsource!$A$25:$D$255,4,FALSE)</f>
        <v>Peer Group 4</v>
      </c>
      <c r="D70" s="84" t="s">
        <v>42</v>
      </c>
      <c r="E70" s="100">
        <v>61863</v>
      </c>
      <c r="F70" s="100">
        <v>55064</v>
      </c>
      <c r="G70" s="100">
        <v>41304.79</v>
      </c>
      <c r="H70" s="101">
        <v>3426880.1</v>
      </c>
      <c r="I70" s="101">
        <v>2018067.22</v>
      </c>
      <c r="J70" s="100">
        <v>70933</v>
      </c>
      <c r="K70" s="100">
        <v>63001</v>
      </c>
      <c r="L70" s="101">
        <v>51814.87</v>
      </c>
      <c r="M70" s="101">
        <v>4021043.29</v>
      </c>
      <c r="N70" s="101">
        <v>2384375.0099999998</v>
      </c>
      <c r="O70" s="100">
        <v>75757</v>
      </c>
      <c r="P70" s="100">
        <v>64530</v>
      </c>
      <c r="Q70" s="101">
        <v>55021.73</v>
      </c>
      <c r="R70" s="101">
        <v>4233944.75</v>
      </c>
      <c r="S70" s="101">
        <v>2514663.88</v>
      </c>
      <c r="T70" s="100">
        <v>84855</v>
      </c>
      <c r="U70" s="100">
        <v>73255</v>
      </c>
      <c r="V70" s="101">
        <v>58249.08</v>
      </c>
      <c r="W70" s="101">
        <v>5282719.71</v>
      </c>
      <c r="X70" s="101">
        <v>2819228.33</v>
      </c>
    </row>
    <row r="71" spans="1:24" x14ac:dyDescent="0.25">
      <c r="A71" s="76">
        <v>170018</v>
      </c>
      <c r="B71" s="81" t="s">
        <v>114</v>
      </c>
      <c r="C71" s="81" t="str">
        <f>VLOOKUP($A71,IPXIXsource!$A$25:$D$255,4,FALSE)</f>
        <v>Peer Group 4</v>
      </c>
      <c r="D71" s="84" t="s">
        <v>42</v>
      </c>
      <c r="E71" s="100"/>
      <c r="F71" s="100"/>
      <c r="G71" s="100"/>
      <c r="H71" s="101"/>
      <c r="I71" s="101"/>
      <c r="J71" s="100"/>
      <c r="K71" s="100"/>
      <c r="L71" s="101"/>
      <c r="M71" s="101"/>
      <c r="N71" s="101"/>
      <c r="O71" s="100">
        <v>12162</v>
      </c>
      <c r="P71" s="100">
        <v>10715</v>
      </c>
      <c r="Q71" s="101">
        <v>6686.56</v>
      </c>
      <c r="R71" s="101">
        <v>3845144.91</v>
      </c>
      <c r="S71" s="101">
        <v>695348.11</v>
      </c>
      <c r="T71" s="100">
        <v>38575</v>
      </c>
      <c r="U71" s="100">
        <v>33668</v>
      </c>
      <c r="V71" s="101">
        <v>22026.41</v>
      </c>
      <c r="W71" s="101">
        <v>14319059.199999999</v>
      </c>
      <c r="X71" s="101">
        <v>2808069.98</v>
      </c>
    </row>
    <row r="72" spans="1:24" x14ac:dyDescent="0.25">
      <c r="A72" s="76">
        <v>76773</v>
      </c>
      <c r="B72" s="81" t="s">
        <v>115</v>
      </c>
      <c r="C72" s="81" t="str">
        <f>VLOOKUP($A72,IPXIXsource!$A$25:$D$255,4,FALSE)</f>
        <v>Peer Group 4</v>
      </c>
      <c r="D72" s="84" t="s">
        <v>42</v>
      </c>
      <c r="E72" s="100">
        <v>54238</v>
      </c>
      <c r="F72" s="100">
        <v>46451</v>
      </c>
      <c r="G72" s="100">
        <v>30369.09</v>
      </c>
      <c r="H72" s="101">
        <v>3078373.83</v>
      </c>
      <c r="I72" s="101">
        <v>1711562.75</v>
      </c>
      <c r="J72" s="100">
        <v>56032</v>
      </c>
      <c r="K72" s="100">
        <v>47059</v>
      </c>
      <c r="L72" s="101">
        <v>31266.97</v>
      </c>
      <c r="M72" s="101">
        <v>3355576.25</v>
      </c>
      <c r="N72" s="101">
        <v>1688447.51</v>
      </c>
      <c r="O72" s="100">
        <v>64845</v>
      </c>
      <c r="P72" s="100">
        <v>55262</v>
      </c>
      <c r="Q72" s="101">
        <v>36901.089999999997</v>
      </c>
      <c r="R72" s="101">
        <v>4094618.29</v>
      </c>
      <c r="S72" s="101">
        <v>1983595.64</v>
      </c>
      <c r="T72" s="100">
        <v>79948</v>
      </c>
      <c r="U72" s="100">
        <v>66523</v>
      </c>
      <c r="V72" s="101">
        <v>39531.83</v>
      </c>
      <c r="W72" s="101">
        <v>4957637.4400000004</v>
      </c>
      <c r="X72" s="101">
        <v>2260850.73</v>
      </c>
    </row>
    <row r="73" spans="1:24" x14ac:dyDescent="0.25">
      <c r="A73" s="76">
        <v>73048</v>
      </c>
      <c r="B73" s="81" t="s">
        <v>116</v>
      </c>
      <c r="C73" s="81" t="str">
        <f>VLOOKUP($A73,IPXIXsource!$A$25:$D$255,4,FALSE)</f>
        <v>Peer Group 4</v>
      </c>
      <c r="D73" s="84" t="s">
        <v>42</v>
      </c>
      <c r="E73" s="100">
        <v>51124</v>
      </c>
      <c r="F73" s="100">
        <v>45572</v>
      </c>
      <c r="G73" s="100">
        <v>28815.71</v>
      </c>
      <c r="H73" s="101">
        <v>3582759.79</v>
      </c>
      <c r="I73" s="101">
        <v>1914890.01</v>
      </c>
      <c r="J73" s="100">
        <v>71721</v>
      </c>
      <c r="K73" s="100">
        <v>63129</v>
      </c>
      <c r="L73" s="101">
        <v>41945.02</v>
      </c>
      <c r="M73" s="101">
        <v>5615587.1200000001</v>
      </c>
      <c r="N73" s="101">
        <v>2399794.64</v>
      </c>
      <c r="O73" s="100">
        <v>57679</v>
      </c>
      <c r="P73" s="100">
        <v>51458</v>
      </c>
      <c r="Q73" s="101">
        <v>36223.440000000002</v>
      </c>
      <c r="R73" s="101">
        <v>4530182.17</v>
      </c>
      <c r="S73" s="101">
        <v>1893227.29</v>
      </c>
      <c r="T73" s="100">
        <v>68902</v>
      </c>
      <c r="U73" s="100">
        <v>58206</v>
      </c>
      <c r="V73" s="101">
        <v>39643.120000000003</v>
      </c>
      <c r="W73" s="101">
        <v>5626639.5700000003</v>
      </c>
      <c r="X73" s="101">
        <v>2098303.48</v>
      </c>
    </row>
    <row r="74" spans="1:24" x14ac:dyDescent="0.25">
      <c r="A74" s="76">
        <v>73025</v>
      </c>
      <c r="B74" s="81" t="s">
        <v>117</v>
      </c>
      <c r="C74" s="81" t="str">
        <f>VLOOKUP($A74,IPXIXsource!$A$25:$D$255,4,FALSE)</f>
        <v>Peer Group 5</v>
      </c>
      <c r="D74" s="84" t="s">
        <v>44</v>
      </c>
      <c r="E74" s="100">
        <v>28036</v>
      </c>
      <c r="F74" s="100">
        <v>26504</v>
      </c>
      <c r="G74" s="100">
        <v>17640.939999999999</v>
      </c>
      <c r="H74" s="101">
        <v>1984202.46</v>
      </c>
      <c r="I74" s="101">
        <v>938597.53</v>
      </c>
      <c r="J74" s="100">
        <v>30724</v>
      </c>
      <c r="K74" s="100">
        <v>28757</v>
      </c>
      <c r="L74" s="101">
        <v>20391.099999999999</v>
      </c>
      <c r="M74" s="101">
        <v>2402174.6800000002</v>
      </c>
      <c r="N74" s="101">
        <v>1005976.8</v>
      </c>
      <c r="O74" s="100">
        <v>30892</v>
      </c>
      <c r="P74" s="100">
        <v>28833</v>
      </c>
      <c r="Q74" s="101">
        <v>20922.16</v>
      </c>
      <c r="R74" s="101">
        <v>2770473.93</v>
      </c>
      <c r="S74" s="101">
        <v>1192583.23</v>
      </c>
      <c r="T74" s="100">
        <v>33355</v>
      </c>
      <c r="U74" s="100">
        <v>31148</v>
      </c>
      <c r="V74" s="101">
        <v>19058.97</v>
      </c>
      <c r="W74" s="101">
        <v>2377860.0499999998</v>
      </c>
      <c r="X74" s="101">
        <v>1122918.58</v>
      </c>
    </row>
    <row r="75" spans="1:24" x14ac:dyDescent="0.25">
      <c r="A75" s="76">
        <v>72020</v>
      </c>
      <c r="B75" s="81" t="s">
        <v>118</v>
      </c>
      <c r="C75" s="81" t="str">
        <f>VLOOKUP($A75,IPXIXsource!$A$25:$D$255,4,FALSE)</f>
        <v>Peer Group 5</v>
      </c>
      <c r="D75" s="84" t="s">
        <v>44</v>
      </c>
      <c r="E75" s="100">
        <v>89480</v>
      </c>
      <c r="F75" s="100">
        <v>79938</v>
      </c>
      <c r="G75" s="100">
        <v>49875.33</v>
      </c>
      <c r="H75" s="101">
        <v>5259913.4800000004</v>
      </c>
      <c r="I75" s="101">
        <v>3297781.79</v>
      </c>
      <c r="J75" s="100">
        <v>84777</v>
      </c>
      <c r="K75" s="100">
        <v>75951</v>
      </c>
      <c r="L75" s="101">
        <v>49980.07</v>
      </c>
      <c r="M75" s="101">
        <v>5527416.5999999996</v>
      </c>
      <c r="N75" s="101">
        <v>2867238.16</v>
      </c>
      <c r="O75" s="100">
        <v>107655</v>
      </c>
      <c r="P75" s="100">
        <v>98340</v>
      </c>
      <c r="Q75" s="101">
        <v>72135.38</v>
      </c>
      <c r="R75" s="101">
        <v>7909082.6399999997</v>
      </c>
      <c r="S75" s="101">
        <v>3500092.91</v>
      </c>
      <c r="T75" s="100">
        <v>103721</v>
      </c>
      <c r="U75" s="100">
        <v>93869</v>
      </c>
      <c r="V75" s="101">
        <v>64086.7</v>
      </c>
      <c r="W75" s="101">
        <v>7491449.5599999996</v>
      </c>
      <c r="X75" s="101">
        <v>3483799.62</v>
      </c>
    </row>
    <row r="76" spans="1:24" x14ac:dyDescent="0.25">
      <c r="A76" s="76">
        <v>72024</v>
      </c>
      <c r="B76" s="81" t="s">
        <v>119</v>
      </c>
      <c r="C76" s="81" t="str">
        <f>VLOOKUP($A76,IPXIXsource!$A$25:$D$255,4,FALSE)</f>
        <v>Peer Group 5</v>
      </c>
      <c r="D76" s="84" t="s">
        <v>44</v>
      </c>
      <c r="E76" s="100">
        <v>26700</v>
      </c>
      <c r="F76" s="100">
        <v>23602</v>
      </c>
      <c r="G76" s="100">
        <v>19372.669999999998</v>
      </c>
      <c r="H76" s="101">
        <v>2023794.44</v>
      </c>
      <c r="I76" s="101">
        <v>1105852.1100000001</v>
      </c>
      <c r="J76" s="100">
        <v>28073</v>
      </c>
      <c r="K76" s="100">
        <v>24705</v>
      </c>
      <c r="L76" s="101">
        <v>19801.009999999998</v>
      </c>
      <c r="M76" s="101">
        <v>2122908.89</v>
      </c>
      <c r="N76" s="101">
        <v>1095806.5</v>
      </c>
      <c r="O76" s="100">
        <v>27933</v>
      </c>
      <c r="P76" s="100">
        <v>24669</v>
      </c>
      <c r="Q76" s="101">
        <v>19080.48</v>
      </c>
      <c r="R76" s="101">
        <v>2518311.44</v>
      </c>
      <c r="S76" s="101">
        <v>1076137.08</v>
      </c>
      <c r="T76" s="100">
        <v>38024</v>
      </c>
      <c r="U76" s="100">
        <v>32418</v>
      </c>
      <c r="V76" s="101">
        <v>23249.06</v>
      </c>
      <c r="W76" s="101">
        <v>3908063.2</v>
      </c>
      <c r="X76" s="101">
        <v>1461018.19</v>
      </c>
    </row>
    <row r="77" spans="1:24" x14ac:dyDescent="0.25">
      <c r="A77" s="76">
        <v>73138</v>
      </c>
      <c r="B77" s="81" t="s">
        <v>120</v>
      </c>
      <c r="C77" s="81" t="str">
        <f>VLOOKUP($A77,IPXIXsource!$A$25:$D$255,4,FALSE)</f>
        <v>Peer Group 5</v>
      </c>
      <c r="D77" s="84" t="s">
        <v>44</v>
      </c>
      <c r="E77" s="100">
        <v>42345</v>
      </c>
      <c r="F77" s="100">
        <v>38916</v>
      </c>
      <c r="G77" s="100">
        <v>25132.28</v>
      </c>
      <c r="H77" s="101">
        <v>2057379.15</v>
      </c>
      <c r="I77" s="101">
        <v>1330586.24</v>
      </c>
      <c r="J77" s="100">
        <v>43004</v>
      </c>
      <c r="K77" s="100">
        <v>39514</v>
      </c>
      <c r="L77" s="101">
        <v>28180.02</v>
      </c>
      <c r="M77" s="101">
        <v>2545971.2999999998</v>
      </c>
      <c r="N77" s="101">
        <v>1318754.6299999999</v>
      </c>
      <c r="O77" s="100">
        <v>47550</v>
      </c>
      <c r="P77" s="100">
        <v>43085</v>
      </c>
      <c r="Q77" s="101">
        <v>29421.22</v>
      </c>
      <c r="R77" s="101">
        <v>2638591.94</v>
      </c>
      <c r="S77" s="101">
        <v>1411595.89</v>
      </c>
      <c r="T77" s="100">
        <v>52982</v>
      </c>
      <c r="U77" s="100">
        <v>48042</v>
      </c>
      <c r="V77" s="101">
        <v>29525.72</v>
      </c>
      <c r="W77" s="101">
        <v>2900304.41</v>
      </c>
      <c r="X77" s="101">
        <v>1536432.66</v>
      </c>
    </row>
    <row r="78" spans="1:24" x14ac:dyDescent="0.25">
      <c r="A78" s="76">
        <v>76683</v>
      </c>
      <c r="B78" s="81" t="s">
        <v>121</v>
      </c>
      <c r="C78" s="81" t="str">
        <f>VLOOKUP($A78,IPXIXsource!$A$25:$D$255,4,FALSE)</f>
        <v>Peer Group 5</v>
      </c>
      <c r="D78" s="84" t="s">
        <v>44</v>
      </c>
      <c r="E78" s="100">
        <v>29608</v>
      </c>
      <c r="F78" s="100">
        <v>26366</v>
      </c>
      <c r="G78" s="100">
        <v>19555.84</v>
      </c>
      <c r="H78" s="101">
        <v>1751170.76</v>
      </c>
      <c r="I78" s="101">
        <v>1070569.95</v>
      </c>
      <c r="J78" s="100">
        <v>33100</v>
      </c>
      <c r="K78" s="100">
        <v>29619</v>
      </c>
      <c r="L78" s="101">
        <v>23700.34</v>
      </c>
      <c r="M78" s="101">
        <v>2118527.31</v>
      </c>
      <c r="N78" s="101">
        <v>1177688.42</v>
      </c>
      <c r="O78" s="100">
        <v>35262</v>
      </c>
      <c r="P78" s="100">
        <v>31998</v>
      </c>
      <c r="Q78" s="101">
        <v>25982.61</v>
      </c>
      <c r="R78" s="101">
        <v>2238577.4300000002</v>
      </c>
      <c r="S78" s="101">
        <v>1407405.95</v>
      </c>
      <c r="T78" s="100">
        <v>44332</v>
      </c>
      <c r="U78" s="100">
        <v>38958</v>
      </c>
      <c r="V78" s="101">
        <v>30917.05</v>
      </c>
      <c r="W78" s="101">
        <v>3021324.91</v>
      </c>
      <c r="X78" s="101">
        <v>1755580.75</v>
      </c>
    </row>
    <row r="79" spans="1:24" x14ac:dyDescent="0.25">
      <c r="A79" s="76">
        <v>72010</v>
      </c>
      <c r="B79" s="81" t="s">
        <v>122</v>
      </c>
      <c r="C79" s="81" t="str">
        <f>VLOOKUP($A79,IPXIXsource!$A$25:$D$255,4,FALSE)</f>
        <v>Peer Group 5</v>
      </c>
      <c r="D79" s="84" t="s">
        <v>44</v>
      </c>
      <c r="E79" s="100">
        <v>117653</v>
      </c>
      <c r="F79" s="100">
        <v>101009</v>
      </c>
      <c r="G79" s="100">
        <v>67911.63</v>
      </c>
      <c r="H79" s="101">
        <v>6255571.2400000002</v>
      </c>
      <c r="I79" s="101">
        <v>4741636.1100000003</v>
      </c>
      <c r="J79" s="100">
        <v>51251</v>
      </c>
      <c r="K79" s="100">
        <v>43472</v>
      </c>
      <c r="L79" s="101">
        <v>29627.17</v>
      </c>
      <c r="M79" s="101">
        <v>3535151.47</v>
      </c>
      <c r="N79" s="101">
        <v>1381101.55</v>
      </c>
      <c r="O79" s="100">
        <v>51949</v>
      </c>
      <c r="P79" s="100">
        <v>45725</v>
      </c>
      <c r="Q79" s="101">
        <v>29304.720000000001</v>
      </c>
      <c r="R79" s="101">
        <v>3465601.28</v>
      </c>
      <c r="S79" s="101">
        <v>1253469.67</v>
      </c>
      <c r="T79" s="100">
        <v>50301</v>
      </c>
      <c r="U79" s="100">
        <v>44461</v>
      </c>
      <c r="V79" s="101">
        <v>28597.9</v>
      </c>
      <c r="W79" s="101">
        <v>3480451.22</v>
      </c>
      <c r="X79" s="101">
        <v>1313638.8</v>
      </c>
    </row>
    <row r="80" spans="1:24" x14ac:dyDescent="0.25">
      <c r="A80" s="76">
        <v>76708</v>
      </c>
      <c r="B80" s="81" t="s">
        <v>123</v>
      </c>
      <c r="C80" s="81" t="str">
        <f>VLOOKUP($A80,IPXIXsource!$A$25:$D$255,4,FALSE)</f>
        <v>Peer Group 5</v>
      </c>
      <c r="D80" s="84" t="s">
        <v>44</v>
      </c>
      <c r="E80" s="100">
        <v>58364</v>
      </c>
      <c r="F80" s="100">
        <v>53881</v>
      </c>
      <c r="G80" s="100">
        <v>31148.73</v>
      </c>
      <c r="H80" s="101">
        <v>2535536.17</v>
      </c>
      <c r="I80" s="101">
        <v>1645927.44</v>
      </c>
      <c r="J80" s="100">
        <v>58166</v>
      </c>
      <c r="K80" s="100">
        <v>53217</v>
      </c>
      <c r="L80" s="101">
        <v>34788.44</v>
      </c>
      <c r="M80" s="101">
        <v>2709040.64</v>
      </c>
      <c r="N80" s="101">
        <v>1533983.39</v>
      </c>
      <c r="O80" s="100">
        <v>57100</v>
      </c>
      <c r="P80" s="100">
        <v>49501</v>
      </c>
      <c r="Q80" s="101">
        <v>33853.49</v>
      </c>
      <c r="R80" s="101">
        <v>2766645.26</v>
      </c>
      <c r="S80" s="101">
        <v>1395372.5</v>
      </c>
      <c r="T80" s="100">
        <v>69811</v>
      </c>
      <c r="U80" s="100">
        <v>60142</v>
      </c>
      <c r="V80" s="101">
        <v>37584.379999999997</v>
      </c>
      <c r="W80" s="101">
        <v>3697627.39</v>
      </c>
      <c r="X80" s="101">
        <v>1668346.06</v>
      </c>
    </row>
    <row r="81" spans="1:24" x14ac:dyDescent="0.25">
      <c r="A81" s="76">
        <v>72026</v>
      </c>
      <c r="B81" s="81" t="s">
        <v>124</v>
      </c>
      <c r="C81" s="81" t="str">
        <f>VLOOKUP($A81,IPXIXsource!$A$25:$D$255,4,FALSE)</f>
        <v>Peer Group 5</v>
      </c>
      <c r="D81" s="84" t="s">
        <v>44</v>
      </c>
      <c r="E81" s="100">
        <v>163852</v>
      </c>
      <c r="F81" s="100">
        <v>142722</v>
      </c>
      <c r="G81" s="100">
        <v>108287.29</v>
      </c>
      <c r="H81" s="101">
        <v>6062837.2400000002</v>
      </c>
      <c r="I81" s="101">
        <v>5619159.7400000002</v>
      </c>
      <c r="J81" s="100">
        <v>167361</v>
      </c>
      <c r="K81" s="100">
        <v>147098</v>
      </c>
      <c r="L81" s="101">
        <v>117721.7</v>
      </c>
      <c r="M81" s="101">
        <v>6752319.1500000004</v>
      </c>
      <c r="N81" s="101">
        <v>5487850.6200000001</v>
      </c>
      <c r="O81" s="100">
        <v>185971</v>
      </c>
      <c r="P81" s="100">
        <v>164001</v>
      </c>
      <c r="Q81" s="101">
        <v>130012.73</v>
      </c>
      <c r="R81" s="101">
        <v>7405541.8499999996</v>
      </c>
      <c r="S81" s="101">
        <v>5750269.9199999999</v>
      </c>
      <c r="T81" s="100">
        <v>200103</v>
      </c>
      <c r="U81" s="100">
        <v>172558</v>
      </c>
      <c r="V81" s="101">
        <v>127888.69</v>
      </c>
      <c r="W81" s="101">
        <v>8963819.8900000006</v>
      </c>
      <c r="X81" s="101">
        <v>6229190.9699999997</v>
      </c>
    </row>
    <row r="82" spans="1:24" x14ac:dyDescent="0.25">
      <c r="A82" s="76">
        <v>76562</v>
      </c>
      <c r="B82" s="81" t="s">
        <v>125</v>
      </c>
      <c r="C82" s="81" t="str">
        <f>VLOOKUP($A82,IPXIXsource!$A$25:$D$255,4,FALSE)</f>
        <v>Peer Group 5</v>
      </c>
      <c r="D82" s="84" t="s">
        <v>44</v>
      </c>
      <c r="E82" s="100">
        <v>50059</v>
      </c>
      <c r="F82" s="100">
        <v>46440</v>
      </c>
      <c r="G82" s="100">
        <v>32881.550000000003</v>
      </c>
      <c r="H82" s="101">
        <v>1747312.93</v>
      </c>
      <c r="I82" s="101">
        <v>1543230.57</v>
      </c>
      <c r="J82" s="100">
        <v>58533</v>
      </c>
      <c r="K82" s="100">
        <v>54402</v>
      </c>
      <c r="L82" s="101">
        <v>37600.29</v>
      </c>
      <c r="M82" s="101">
        <v>2042582.76</v>
      </c>
      <c r="N82" s="101">
        <v>1546500.12</v>
      </c>
      <c r="O82" s="100">
        <v>55005</v>
      </c>
      <c r="P82" s="100">
        <v>50518</v>
      </c>
      <c r="Q82" s="101">
        <v>36133.35</v>
      </c>
      <c r="R82" s="101">
        <v>1978570.63</v>
      </c>
      <c r="S82" s="101">
        <v>1338150.8899999999</v>
      </c>
      <c r="T82" s="100">
        <v>61798</v>
      </c>
      <c r="U82" s="100">
        <v>54520</v>
      </c>
      <c r="V82" s="101">
        <v>42406.01</v>
      </c>
      <c r="W82" s="101">
        <v>2441213.02</v>
      </c>
      <c r="X82" s="101">
        <v>1737803.23</v>
      </c>
    </row>
    <row r="83" spans="1:24" x14ac:dyDescent="0.25">
      <c r="A83" s="76">
        <v>74461</v>
      </c>
      <c r="B83" s="81" t="s">
        <v>65</v>
      </c>
      <c r="C83" s="81" t="str">
        <f>VLOOKUP($A83,IPXIXsource!$A$25:$D$255,4,FALSE)</f>
        <v>Peer Group 5</v>
      </c>
      <c r="D83" s="84" t="s">
        <v>44</v>
      </c>
      <c r="E83" s="100">
        <v>31699</v>
      </c>
      <c r="F83" s="100">
        <v>27854</v>
      </c>
      <c r="G83" s="100">
        <v>23408.59</v>
      </c>
      <c r="H83" s="101">
        <v>2167938.0099999998</v>
      </c>
      <c r="I83" s="101">
        <v>1387869.96</v>
      </c>
      <c r="J83" s="100">
        <v>36334</v>
      </c>
      <c r="K83" s="100">
        <v>32507</v>
      </c>
      <c r="L83" s="101">
        <v>30138.1</v>
      </c>
      <c r="M83" s="101">
        <v>2822449.51</v>
      </c>
      <c r="N83" s="101">
        <v>1733083.95</v>
      </c>
      <c r="O83" s="100">
        <v>36034</v>
      </c>
      <c r="P83" s="100">
        <v>32556</v>
      </c>
      <c r="Q83" s="101">
        <v>26066.77</v>
      </c>
      <c r="R83" s="101">
        <v>2365375.56</v>
      </c>
      <c r="S83" s="101">
        <v>1290912.7</v>
      </c>
      <c r="T83" s="100">
        <v>40133</v>
      </c>
      <c r="U83" s="100">
        <v>36291</v>
      </c>
      <c r="V83" s="101">
        <v>28392.28</v>
      </c>
      <c r="W83" s="101">
        <v>2602078.27</v>
      </c>
      <c r="X83" s="101">
        <v>1262110.79</v>
      </c>
    </row>
    <row r="84" spans="1:24" x14ac:dyDescent="0.25">
      <c r="A84" s="76">
        <v>70079</v>
      </c>
      <c r="B84" s="81" t="s">
        <v>126</v>
      </c>
      <c r="C84" s="81" t="str">
        <f>VLOOKUP($A84,IPXIXsource!$A$25:$D$255,4,FALSE)</f>
        <v>Peer Group 5</v>
      </c>
      <c r="D84" s="84" t="s">
        <v>44</v>
      </c>
      <c r="E84" s="100">
        <v>77040</v>
      </c>
      <c r="F84" s="100">
        <v>68042</v>
      </c>
      <c r="G84" s="100">
        <v>55691.21</v>
      </c>
      <c r="H84" s="101">
        <v>5381198.9400000004</v>
      </c>
      <c r="I84" s="101">
        <v>2940491.51</v>
      </c>
      <c r="J84" s="100">
        <v>107752</v>
      </c>
      <c r="K84" s="100">
        <v>98859</v>
      </c>
      <c r="L84" s="101">
        <v>74943.710000000006</v>
      </c>
      <c r="M84" s="101">
        <v>6471646.0899999999</v>
      </c>
      <c r="N84" s="101">
        <v>3459670.84</v>
      </c>
      <c r="O84" s="100">
        <v>131090</v>
      </c>
      <c r="P84" s="100">
        <v>122094</v>
      </c>
      <c r="Q84" s="101">
        <v>86744.08</v>
      </c>
      <c r="R84" s="101">
        <v>7439055.7000000002</v>
      </c>
      <c r="S84" s="101">
        <v>3316730.81</v>
      </c>
      <c r="T84" s="100">
        <v>175350</v>
      </c>
      <c r="U84" s="100">
        <v>161715</v>
      </c>
      <c r="V84" s="101">
        <v>117218.84</v>
      </c>
      <c r="W84" s="101">
        <v>10394316.41</v>
      </c>
      <c r="X84" s="101">
        <v>4633301.22</v>
      </c>
    </row>
    <row r="85" spans="1:24" x14ac:dyDescent="0.25">
      <c r="A85" s="76">
        <v>72015</v>
      </c>
      <c r="B85" s="81" t="s">
        <v>127</v>
      </c>
      <c r="C85" s="81" t="str">
        <f>VLOOKUP($A85,IPXIXsource!$A$25:$D$255,4,FALSE)</f>
        <v>Peer Group 5</v>
      </c>
      <c r="D85" s="84" t="s">
        <v>44</v>
      </c>
      <c r="E85" s="100">
        <v>132167</v>
      </c>
      <c r="F85" s="100">
        <v>113527</v>
      </c>
      <c r="G85" s="100">
        <v>69025.8</v>
      </c>
      <c r="H85" s="101">
        <v>8530920.3900000006</v>
      </c>
      <c r="I85" s="101">
        <v>4357013.09</v>
      </c>
      <c r="J85" s="100">
        <v>136679</v>
      </c>
      <c r="K85" s="100">
        <v>117364</v>
      </c>
      <c r="L85" s="101">
        <v>75006.710000000006</v>
      </c>
      <c r="M85" s="101">
        <v>9002843.2200000007</v>
      </c>
      <c r="N85" s="101">
        <v>3898582.17</v>
      </c>
      <c r="O85" s="100">
        <v>144873</v>
      </c>
      <c r="P85" s="100">
        <v>126568</v>
      </c>
      <c r="Q85" s="101">
        <v>81651.199999999997</v>
      </c>
      <c r="R85" s="101">
        <v>9607950.4100000001</v>
      </c>
      <c r="S85" s="101">
        <v>3697853.68</v>
      </c>
      <c r="T85" s="100">
        <v>151629</v>
      </c>
      <c r="U85" s="100">
        <v>132317</v>
      </c>
      <c r="V85" s="101">
        <v>76787.72</v>
      </c>
      <c r="W85" s="101">
        <v>9936323.7599999998</v>
      </c>
      <c r="X85" s="101">
        <v>3926001.57</v>
      </c>
    </row>
    <row r="86" spans="1:24" x14ac:dyDescent="0.25">
      <c r="A86" s="76">
        <v>72044</v>
      </c>
      <c r="B86" s="81" t="s">
        <v>128</v>
      </c>
      <c r="C86" s="81" t="str">
        <f>VLOOKUP($A86,IPXIXsource!$A$25:$D$255,4,FALSE)</f>
        <v>Peer Group 5</v>
      </c>
      <c r="D86" s="84" t="s">
        <v>44</v>
      </c>
      <c r="E86" s="100">
        <v>41222</v>
      </c>
      <c r="F86" s="100">
        <v>37892</v>
      </c>
      <c r="G86" s="100">
        <v>33848.480000000003</v>
      </c>
      <c r="H86" s="101">
        <v>4089652.86</v>
      </c>
      <c r="I86" s="101">
        <v>2438327.36</v>
      </c>
      <c r="J86" s="100">
        <v>30542</v>
      </c>
      <c r="K86" s="100">
        <v>28891</v>
      </c>
      <c r="L86" s="101">
        <v>27029.08</v>
      </c>
      <c r="M86" s="101">
        <v>3097829.48</v>
      </c>
      <c r="N86" s="101">
        <v>1874396.48</v>
      </c>
      <c r="O86" s="100">
        <v>34872</v>
      </c>
      <c r="P86" s="100">
        <v>32992</v>
      </c>
      <c r="Q86" s="101">
        <v>32832.19</v>
      </c>
      <c r="R86" s="101">
        <v>3693077.61</v>
      </c>
      <c r="S86" s="101">
        <v>2039498.07</v>
      </c>
      <c r="T86" s="100">
        <v>34500</v>
      </c>
      <c r="U86" s="100">
        <v>32400</v>
      </c>
      <c r="V86" s="101">
        <v>30387.67</v>
      </c>
      <c r="W86" s="101">
        <v>3768243.95</v>
      </c>
      <c r="X86" s="101">
        <v>1665407.55</v>
      </c>
    </row>
    <row r="87" spans="1:24" x14ac:dyDescent="0.25">
      <c r="A87" s="76">
        <v>76606</v>
      </c>
      <c r="B87" s="81" t="s">
        <v>129</v>
      </c>
      <c r="C87" s="81" t="str">
        <f>VLOOKUP($A87,IPXIXsource!$A$25:$D$255,4,FALSE)</f>
        <v>Peer Group 5</v>
      </c>
      <c r="D87" s="84" t="s">
        <v>44</v>
      </c>
      <c r="E87" s="100">
        <v>27430</v>
      </c>
      <c r="F87" s="100">
        <v>24142</v>
      </c>
      <c r="G87" s="100">
        <v>18334.46</v>
      </c>
      <c r="H87" s="101">
        <v>1391971.69</v>
      </c>
      <c r="I87" s="101">
        <v>944387.83</v>
      </c>
      <c r="J87" s="100">
        <v>21031</v>
      </c>
      <c r="K87" s="100">
        <v>18259</v>
      </c>
      <c r="L87" s="101">
        <v>14366.49</v>
      </c>
      <c r="M87" s="101">
        <v>1479254.73</v>
      </c>
      <c r="N87" s="101">
        <v>847211.33</v>
      </c>
      <c r="O87" s="100">
        <v>18951</v>
      </c>
      <c r="P87" s="100">
        <v>16971</v>
      </c>
      <c r="Q87" s="101">
        <v>14205.81</v>
      </c>
      <c r="R87" s="101">
        <v>1352788.51</v>
      </c>
      <c r="S87" s="101">
        <v>880594.95</v>
      </c>
      <c r="T87" s="100">
        <v>15229</v>
      </c>
      <c r="U87" s="100">
        <v>13603</v>
      </c>
      <c r="V87" s="101">
        <v>12250.37</v>
      </c>
      <c r="W87" s="101">
        <v>1096503.49</v>
      </c>
      <c r="X87" s="101">
        <v>688967.88</v>
      </c>
    </row>
    <row r="88" spans="1:24" x14ac:dyDescent="0.25">
      <c r="A88" s="76">
        <v>72031</v>
      </c>
      <c r="B88" s="81" t="s">
        <v>130</v>
      </c>
      <c r="C88" s="81" t="str">
        <f>VLOOKUP($A88,IPXIXsource!$A$25:$D$255,4,FALSE)</f>
        <v>Peer Group 5</v>
      </c>
      <c r="D88" s="84" t="s">
        <v>44</v>
      </c>
      <c r="E88" s="100">
        <v>61098</v>
      </c>
      <c r="F88" s="100">
        <v>55156</v>
      </c>
      <c r="G88" s="100">
        <v>42515.59</v>
      </c>
      <c r="H88" s="101">
        <v>3519322.4</v>
      </c>
      <c r="I88" s="101">
        <v>2304023.54</v>
      </c>
      <c r="J88" s="100">
        <v>99625</v>
      </c>
      <c r="K88" s="100">
        <v>89059</v>
      </c>
      <c r="L88" s="101">
        <v>62117.29</v>
      </c>
      <c r="M88" s="101">
        <v>5113223</v>
      </c>
      <c r="N88" s="101">
        <v>3599653.5</v>
      </c>
      <c r="O88" s="100">
        <v>71637</v>
      </c>
      <c r="P88" s="100">
        <v>65140</v>
      </c>
      <c r="Q88" s="101">
        <v>44804.37</v>
      </c>
      <c r="R88" s="101">
        <v>4164742.05</v>
      </c>
      <c r="S88" s="101">
        <v>2454507.66</v>
      </c>
      <c r="T88" s="100">
        <v>78229</v>
      </c>
      <c r="U88" s="100">
        <v>71905</v>
      </c>
      <c r="V88" s="101">
        <v>46758.2</v>
      </c>
      <c r="W88" s="101">
        <v>4321131.6500000004</v>
      </c>
      <c r="X88" s="101">
        <v>2800715.82</v>
      </c>
    </row>
    <row r="89" spans="1:24" x14ac:dyDescent="0.25">
      <c r="A89" s="76">
        <v>73957</v>
      </c>
      <c r="B89" s="81" t="s">
        <v>131</v>
      </c>
      <c r="C89" s="81" t="str">
        <f>VLOOKUP($A89,IPXIXsource!$A$25:$D$255,4,FALSE)</f>
        <v>Peer Group 5</v>
      </c>
      <c r="D89" s="84" t="s">
        <v>44</v>
      </c>
      <c r="E89" s="100">
        <v>145796</v>
      </c>
      <c r="F89" s="100">
        <v>132224</v>
      </c>
      <c r="G89" s="100">
        <v>78443.69</v>
      </c>
      <c r="H89" s="101">
        <v>10885329.4</v>
      </c>
      <c r="I89" s="101">
        <v>4526870.5199999996</v>
      </c>
      <c r="J89" s="100">
        <v>161915</v>
      </c>
      <c r="K89" s="100">
        <v>146230</v>
      </c>
      <c r="L89" s="101">
        <v>87590.06</v>
      </c>
      <c r="M89" s="101">
        <v>12428511.210000001</v>
      </c>
      <c r="N89" s="101">
        <v>4486185.2699999996</v>
      </c>
      <c r="O89" s="100">
        <v>155443</v>
      </c>
      <c r="P89" s="100">
        <v>141634</v>
      </c>
      <c r="Q89" s="101">
        <v>85946.07</v>
      </c>
      <c r="R89" s="101">
        <v>12332485.02</v>
      </c>
      <c r="S89" s="101">
        <v>4317439.6900000004</v>
      </c>
      <c r="T89" s="100">
        <v>114570</v>
      </c>
      <c r="U89" s="100">
        <v>104180</v>
      </c>
      <c r="V89" s="101">
        <v>61378.57</v>
      </c>
      <c r="W89" s="101">
        <v>10070581.93</v>
      </c>
      <c r="X89" s="101">
        <v>3595222.71</v>
      </c>
    </row>
    <row r="90" spans="1:24" x14ac:dyDescent="0.25">
      <c r="A90" s="76">
        <v>72025</v>
      </c>
      <c r="B90" s="81" t="s">
        <v>132</v>
      </c>
      <c r="C90" s="81" t="str">
        <f>VLOOKUP($A90,IPXIXsource!$A$25:$D$255,4,FALSE)</f>
        <v>Peer Group 5</v>
      </c>
      <c r="D90" s="84" t="s">
        <v>44</v>
      </c>
      <c r="E90" s="100">
        <v>85261</v>
      </c>
      <c r="F90" s="100">
        <v>75351</v>
      </c>
      <c r="G90" s="100">
        <v>58895.3</v>
      </c>
      <c r="H90" s="101">
        <v>4586085.4400000004</v>
      </c>
      <c r="I90" s="101">
        <v>2825383.12</v>
      </c>
      <c r="J90" s="100">
        <v>79149</v>
      </c>
      <c r="K90" s="100">
        <v>69219</v>
      </c>
      <c r="L90" s="101">
        <v>57566.239999999998</v>
      </c>
      <c r="M90" s="101">
        <v>4665341.2699999996</v>
      </c>
      <c r="N90" s="101">
        <v>2305956.61</v>
      </c>
      <c r="O90" s="100">
        <v>78063</v>
      </c>
      <c r="P90" s="100">
        <v>68046</v>
      </c>
      <c r="Q90" s="101">
        <v>58597.27</v>
      </c>
      <c r="R90" s="101">
        <v>4944921.07</v>
      </c>
      <c r="S90" s="101">
        <v>2325641.37</v>
      </c>
      <c r="T90" s="100">
        <v>76689</v>
      </c>
      <c r="U90" s="100">
        <v>65221</v>
      </c>
      <c r="V90" s="101">
        <v>56516.66</v>
      </c>
      <c r="W90" s="101">
        <v>5173694.41</v>
      </c>
      <c r="X90" s="101">
        <v>2613217.5299999998</v>
      </c>
    </row>
    <row r="91" spans="1:24" x14ac:dyDescent="0.25">
      <c r="A91" s="76">
        <v>70024</v>
      </c>
      <c r="B91" s="81" t="s">
        <v>133</v>
      </c>
      <c r="C91" s="81" t="str">
        <f>VLOOKUP($A91,IPXIXsource!$A$25:$D$255,4,FALSE)</f>
        <v>Peer Group 5</v>
      </c>
      <c r="D91" s="84" t="s">
        <v>44</v>
      </c>
      <c r="E91" s="100">
        <v>51483</v>
      </c>
      <c r="F91" s="100">
        <v>40827</v>
      </c>
      <c r="G91" s="100">
        <v>29779.93</v>
      </c>
      <c r="H91" s="101">
        <v>2627873.88</v>
      </c>
      <c r="I91" s="101">
        <v>1252221.3600000001</v>
      </c>
      <c r="J91" s="100">
        <v>56761</v>
      </c>
      <c r="K91" s="100">
        <v>44791</v>
      </c>
      <c r="L91" s="101">
        <v>32892.980000000003</v>
      </c>
      <c r="M91" s="101">
        <v>2729872.18</v>
      </c>
      <c r="N91" s="101">
        <v>1365450.07</v>
      </c>
      <c r="O91" s="100">
        <v>52319</v>
      </c>
      <c r="P91" s="100">
        <v>46077</v>
      </c>
      <c r="Q91" s="101">
        <v>34960.730000000003</v>
      </c>
      <c r="R91" s="101">
        <v>3243602</v>
      </c>
      <c r="S91" s="101">
        <v>1550788.86</v>
      </c>
      <c r="T91" s="100">
        <v>64887</v>
      </c>
      <c r="U91" s="100">
        <v>55275</v>
      </c>
      <c r="V91" s="101">
        <v>37180.19</v>
      </c>
      <c r="W91" s="101">
        <v>3779109.38</v>
      </c>
      <c r="X91" s="101">
        <v>1612581.03</v>
      </c>
    </row>
    <row r="92" spans="1:24" x14ac:dyDescent="0.25">
      <c r="A92" s="76">
        <v>72027</v>
      </c>
      <c r="B92" s="81" t="s">
        <v>134</v>
      </c>
      <c r="C92" s="81" t="str">
        <f>VLOOKUP($A92,IPXIXsource!$A$25:$D$255,4,FALSE)</f>
        <v>Peer Group 5</v>
      </c>
      <c r="D92" s="84" t="s">
        <v>44</v>
      </c>
      <c r="E92" s="100">
        <v>92436</v>
      </c>
      <c r="F92" s="100">
        <v>88311</v>
      </c>
      <c r="G92" s="100">
        <v>62112.82</v>
      </c>
      <c r="H92" s="101">
        <v>5678414.96</v>
      </c>
      <c r="I92" s="101">
        <v>2852928.1</v>
      </c>
      <c r="J92" s="100">
        <v>101522</v>
      </c>
      <c r="K92" s="100">
        <v>95006</v>
      </c>
      <c r="L92" s="101">
        <v>65891.86</v>
      </c>
      <c r="M92" s="101">
        <v>6863217.2000000002</v>
      </c>
      <c r="N92" s="101">
        <v>2566618.7000000002</v>
      </c>
      <c r="O92" s="100">
        <v>101686</v>
      </c>
      <c r="P92" s="100">
        <v>95159</v>
      </c>
      <c r="Q92" s="101">
        <v>66471.27</v>
      </c>
      <c r="R92" s="101">
        <v>7625439.0599999996</v>
      </c>
      <c r="S92" s="101">
        <v>2483247.6</v>
      </c>
      <c r="T92" s="100">
        <v>95613</v>
      </c>
      <c r="U92" s="100">
        <v>89100</v>
      </c>
      <c r="V92" s="101">
        <v>57791.199999999997</v>
      </c>
      <c r="W92" s="101">
        <v>6622584.5099999998</v>
      </c>
      <c r="X92" s="101">
        <v>2657185.39</v>
      </c>
    </row>
    <row r="93" spans="1:24" x14ac:dyDescent="0.25">
      <c r="A93" s="76">
        <v>73684</v>
      </c>
      <c r="B93" s="81" t="s">
        <v>135</v>
      </c>
      <c r="C93" s="81" t="str">
        <f>VLOOKUP($A93,IPXIXsource!$A$25:$D$255,4,FALSE)</f>
        <v>Peer Group 5</v>
      </c>
      <c r="D93" s="84" t="s">
        <v>44</v>
      </c>
      <c r="E93" s="100">
        <v>73637</v>
      </c>
      <c r="F93" s="100">
        <v>63782</v>
      </c>
      <c r="G93" s="100">
        <v>44052.55</v>
      </c>
      <c r="H93" s="101">
        <v>3732756.27</v>
      </c>
      <c r="I93" s="101">
        <v>2193021.88</v>
      </c>
      <c r="J93" s="100">
        <v>74043</v>
      </c>
      <c r="K93" s="100">
        <v>64068</v>
      </c>
      <c r="L93" s="101">
        <v>45212.47</v>
      </c>
      <c r="M93" s="101">
        <v>4065941.44</v>
      </c>
      <c r="N93" s="101">
        <v>2079138.23</v>
      </c>
      <c r="O93" s="100">
        <v>79341</v>
      </c>
      <c r="P93" s="100">
        <v>68691</v>
      </c>
      <c r="Q93" s="101">
        <v>48613.49</v>
      </c>
      <c r="R93" s="101">
        <v>4708718.05</v>
      </c>
      <c r="S93" s="101">
        <v>2122686.0699999998</v>
      </c>
      <c r="T93" s="100">
        <v>92550</v>
      </c>
      <c r="U93" s="100">
        <v>78471</v>
      </c>
      <c r="V93" s="101">
        <v>50696.95</v>
      </c>
      <c r="W93" s="101">
        <v>5819260.8499999996</v>
      </c>
      <c r="X93" s="101">
        <v>2635190.4</v>
      </c>
    </row>
    <row r="94" spans="1:24" x14ac:dyDescent="0.25">
      <c r="A94" s="76">
        <v>76505</v>
      </c>
      <c r="B94" s="81" t="s">
        <v>136</v>
      </c>
      <c r="C94" s="81" t="str">
        <f>VLOOKUP($A94,IPXIXsource!$A$25:$D$255,4,FALSE)</f>
        <v>Peer Group 5</v>
      </c>
      <c r="D94" s="84" t="s">
        <v>44</v>
      </c>
      <c r="E94" s="100">
        <v>53161</v>
      </c>
      <c r="F94" s="100">
        <v>48796</v>
      </c>
      <c r="G94" s="100">
        <v>32035.68</v>
      </c>
      <c r="H94" s="101">
        <v>2127675.9</v>
      </c>
      <c r="I94" s="101">
        <v>1528537.54</v>
      </c>
      <c r="J94" s="100">
        <v>60552</v>
      </c>
      <c r="K94" s="100">
        <v>55149</v>
      </c>
      <c r="L94" s="101">
        <v>39043.51</v>
      </c>
      <c r="M94" s="101">
        <v>2732576.79</v>
      </c>
      <c r="N94" s="101">
        <v>1703712.51</v>
      </c>
      <c r="O94" s="100">
        <v>72427</v>
      </c>
      <c r="P94" s="100">
        <v>66085</v>
      </c>
      <c r="Q94" s="101">
        <v>46721.05</v>
      </c>
      <c r="R94" s="101">
        <v>3495666.18</v>
      </c>
      <c r="S94" s="101">
        <v>2137201.42</v>
      </c>
      <c r="T94" s="100">
        <v>69366</v>
      </c>
      <c r="U94" s="100">
        <v>62538</v>
      </c>
      <c r="V94" s="101">
        <v>37460.9</v>
      </c>
      <c r="W94" s="101">
        <v>3753661.87</v>
      </c>
      <c r="X94" s="101">
        <v>2231644.63</v>
      </c>
    </row>
    <row r="95" spans="1:24" x14ac:dyDescent="0.25">
      <c r="A95" s="76">
        <v>76498</v>
      </c>
      <c r="B95" s="81" t="s">
        <v>137</v>
      </c>
      <c r="C95" s="81" t="str">
        <f>VLOOKUP($A95,IPXIXsource!$A$25:$D$255,4,FALSE)</f>
        <v>Peer Group 5</v>
      </c>
      <c r="D95" s="84" t="s">
        <v>44</v>
      </c>
      <c r="E95" s="100">
        <v>155674</v>
      </c>
      <c r="F95" s="100">
        <v>142172</v>
      </c>
      <c r="G95" s="100">
        <v>94125.95</v>
      </c>
      <c r="H95" s="101">
        <v>7887137.2300000004</v>
      </c>
      <c r="I95" s="101">
        <v>5761434.0800000001</v>
      </c>
      <c r="J95" s="100">
        <v>174152</v>
      </c>
      <c r="K95" s="100">
        <v>159087</v>
      </c>
      <c r="L95" s="101">
        <v>105950.35</v>
      </c>
      <c r="M95" s="101">
        <v>8921227.6600000001</v>
      </c>
      <c r="N95" s="101">
        <v>5397381.9000000004</v>
      </c>
      <c r="O95" s="100">
        <v>179758</v>
      </c>
      <c r="P95" s="100">
        <v>164868</v>
      </c>
      <c r="Q95" s="101">
        <v>111679.46</v>
      </c>
      <c r="R95" s="101">
        <v>9627640.6500000004</v>
      </c>
      <c r="S95" s="101">
        <v>5224255.6900000004</v>
      </c>
      <c r="T95" s="100">
        <v>196411</v>
      </c>
      <c r="U95" s="100">
        <v>177086</v>
      </c>
      <c r="V95" s="101">
        <v>111948.16</v>
      </c>
      <c r="W95" s="101">
        <v>10571235.34</v>
      </c>
      <c r="X95" s="101">
        <v>6163842.0700000003</v>
      </c>
    </row>
    <row r="96" spans="1:24" x14ac:dyDescent="0.25">
      <c r="A96" s="76">
        <v>73374</v>
      </c>
      <c r="B96" s="81" t="s">
        <v>138</v>
      </c>
      <c r="C96" s="81" t="str">
        <f>VLOOKUP($A96,IPXIXsource!$A$25:$D$255,4,FALSE)</f>
        <v>Rural</v>
      </c>
      <c r="D96" s="84" t="s">
        <v>45</v>
      </c>
      <c r="E96" s="100">
        <v>33773</v>
      </c>
      <c r="F96" s="100">
        <v>30084</v>
      </c>
      <c r="G96" s="100">
        <v>16263.48</v>
      </c>
      <c r="H96" s="101">
        <v>2117195.69</v>
      </c>
      <c r="I96" s="101">
        <v>1445536.46</v>
      </c>
      <c r="J96" s="100">
        <v>39498</v>
      </c>
      <c r="K96" s="100">
        <v>34643</v>
      </c>
      <c r="L96" s="101">
        <v>21450.43</v>
      </c>
      <c r="M96" s="101">
        <v>2768117.51</v>
      </c>
      <c r="N96" s="101">
        <v>1701867.35</v>
      </c>
      <c r="O96" s="100">
        <v>49343</v>
      </c>
      <c r="P96" s="100">
        <v>43589</v>
      </c>
      <c r="Q96" s="101">
        <v>27107.33</v>
      </c>
      <c r="R96" s="101">
        <v>3429725.98</v>
      </c>
      <c r="S96" s="101">
        <v>2201321.2599999998</v>
      </c>
      <c r="T96" s="100">
        <v>56543</v>
      </c>
      <c r="U96" s="100">
        <v>49985</v>
      </c>
      <c r="V96" s="101">
        <v>26052.5</v>
      </c>
      <c r="W96" s="101">
        <v>3743593.97</v>
      </c>
      <c r="X96" s="101">
        <v>2237319.96</v>
      </c>
    </row>
    <row r="97" spans="1:24" x14ac:dyDescent="0.25">
      <c r="A97" s="76">
        <v>72001</v>
      </c>
      <c r="B97" s="81" t="s">
        <v>139</v>
      </c>
      <c r="C97" s="81" t="str">
        <f>VLOOKUP($A97,IPXIXsource!$A$25:$D$255,4,FALSE)</f>
        <v>Rural</v>
      </c>
      <c r="D97" s="84" t="s">
        <v>45</v>
      </c>
      <c r="E97" s="100">
        <v>9583</v>
      </c>
      <c r="F97" s="100">
        <v>8101</v>
      </c>
      <c r="G97" s="100">
        <v>5140.26</v>
      </c>
      <c r="H97" s="101">
        <v>624983.87</v>
      </c>
      <c r="I97" s="101">
        <v>495690.91</v>
      </c>
      <c r="J97" s="100">
        <v>10921</v>
      </c>
      <c r="K97" s="100">
        <v>9137</v>
      </c>
      <c r="L97" s="101">
        <v>5821.8</v>
      </c>
      <c r="M97" s="101">
        <v>696020.92</v>
      </c>
      <c r="N97" s="101">
        <v>639173.51</v>
      </c>
      <c r="O97" s="100">
        <v>9323</v>
      </c>
      <c r="P97" s="100">
        <v>7843</v>
      </c>
      <c r="Q97" s="101">
        <v>5099.3999999999996</v>
      </c>
      <c r="R97" s="101">
        <v>752049.52</v>
      </c>
      <c r="S97" s="101">
        <v>485030.93</v>
      </c>
      <c r="T97" s="100">
        <v>7248</v>
      </c>
      <c r="U97" s="100">
        <v>6292</v>
      </c>
      <c r="V97" s="101">
        <v>3489.36</v>
      </c>
      <c r="W97" s="101">
        <v>477963.78</v>
      </c>
      <c r="X97" s="101">
        <v>454568.02</v>
      </c>
    </row>
    <row r="98" spans="1:24" x14ac:dyDescent="0.25">
      <c r="A98" s="76">
        <v>73431</v>
      </c>
      <c r="B98" s="81" t="s">
        <v>140</v>
      </c>
      <c r="C98" s="81" t="str">
        <f>VLOOKUP($A98,IPXIXsource!$A$25:$D$255,4,FALSE)</f>
        <v>Rural</v>
      </c>
      <c r="D98" s="84" t="s">
        <v>45</v>
      </c>
      <c r="E98" s="100">
        <v>8512</v>
      </c>
      <c r="F98" s="100">
        <v>6871</v>
      </c>
      <c r="G98" s="100">
        <v>4161.75</v>
      </c>
      <c r="H98" s="101">
        <v>1662300.43</v>
      </c>
      <c r="I98" s="101">
        <v>1356340.37</v>
      </c>
      <c r="J98" s="100">
        <v>8800</v>
      </c>
      <c r="K98" s="100">
        <v>7237</v>
      </c>
      <c r="L98" s="101">
        <v>4773.58</v>
      </c>
      <c r="M98" s="101">
        <v>2509390.5499999998</v>
      </c>
      <c r="N98" s="101">
        <v>1329087.95</v>
      </c>
      <c r="O98" s="100">
        <v>10017</v>
      </c>
      <c r="P98" s="100">
        <v>8206</v>
      </c>
      <c r="Q98" s="101">
        <v>5348.71</v>
      </c>
      <c r="R98" s="101">
        <v>2921066.49</v>
      </c>
      <c r="S98" s="101">
        <v>863254.3</v>
      </c>
      <c r="T98" s="100">
        <v>6582</v>
      </c>
      <c r="U98" s="100">
        <v>5171</v>
      </c>
      <c r="V98" s="101">
        <v>3062.2</v>
      </c>
      <c r="W98" s="101">
        <v>966345.96</v>
      </c>
      <c r="X98" s="101">
        <v>288973.09000000003</v>
      </c>
    </row>
    <row r="99" spans="1:24" x14ac:dyDescent="0.25">
      <c r="A99" s="76">
        <v>73469</v>
      </c>
      <c r="B99" s="81" t="s">
        <v>141</v>
      </c>
      <c r="C99" s="81" t="str">
        <f>VLOOKUP($A99,IPXIXsource!$A$25:$D$255,4,FALSE)</f>
        <v>Rural</v>
      </c>
      <c r="D99" s="84" t="s">
        <v>45</v>
      </c>
      <c r="E99" s="100">
        <v>8933</v>
      </c>
      <c r="F99" s="100">
        <v>7599</v>
      </c>
      <c r="G99" s="100">
        <v>3940.64</v>
      </c>
      <c r="H99" s="101">
        <v>613717.53</v>
      </c>
      <c r="I99" s="101">
        <v>443582.25</v>
      </c>
      <c r="J99" s="100">
        <v>3779</v>
      </c>
      <c r="K99" s="100">
        <v>3265</v>
      </c>
      <c r="L99" s="101">
        <v>1809.28</v>
      </c>
      <c r="M99" s="101">
        <v>412385.44</v>
      </c>
      <c r="N99" s="101">
        <v>120791.24</v>
      </c>
      <c r="O99" s="100">
        <v>6587</v>
      </c>
      <c r="P99" s="100">
        <v>5533</v>
      </c>
      <c r="Q99" s="101">
        <v>3352</v>
      </c>
      <c r="R99" s="101">
        <v>601153.94999999995</v>
      </c>
      <c r="S99" s="101">
        <v>387205.13</v>
      </c>
      <c r="T99" s="100">
        <v>4134</v>
      </c>
      <c r="U99" s="100">
        <v>3421</v>
      </c>
      <c r="V99" s="101">
        <v>2084.31</v>
      </c>
      <c r="W99" s="101">
        <v>260725.59</v>
      </c>
      <c r="X99" s="101">
        <v>339155.48</v>
      </c>
    </row>
    <row r="100" spans="1:24" x14ac:dyDescent="0.25">
      <c r="A100" s="76">
        <v>73053</v>
      </c>
      <c r="B100" s="81" t="s">
        <v>142</v>
      </c>
      <c r="C100" s="81" t="str">
        <f>VLOOKUP($A100,IPXIXsource!$A$25:$D$255,4,FALSE)</f>
        <v>Rural</v>
      </c>
      <c r="D100" s="84" t="s">
        <v>45</v>
      </c>
      <c r="E100" s="100">
        <v>33162</v>
      </c>
      <c r="F100" s="100">
        <v>28905</v>
      </c>
      <c r="G100" s="100">
        <v>17673.2</v>
      </c>
      <c r="H100" s="101">
        <v>1294271.1000000001</v>
      </c>
      <c r="I100" s="101">
        <v>1205829.8999999999</v>
      </c>
      <c r="J100" s="100">
        <v>27926</v>
      </c>
      <c r="K100" s="100">
        <v>23965</v>
      </c>
      <c r="L100" s="101">
        <v>15624.53</v>
      </c>
      <c r="M100" s="101">
        <v>1230282.31</v>
      </c>
      <c r="N100" s="101">
        <v>895098.24</v>
      </c>
      <c r="O100" s="100">
        <v>27601</v>
      </c>
      <c r="P100" s="100">
        <v>23867</v>
      </c>
      <c r="Q100" s="101">
        <v>17198.830000000002</v>
      </c>
      <c r="R100" s="101">
        <v>1471660.68</v>
      </c>
      <c r="S100" s="101">
        <v>877532.66</v>
      </c>
      <c r="T100" s="100">
        <v>31260</v>
      </c>
      <c r="U100" s="100">
        <v>26347</v>
      </c>
      <c r="V100" s="101">
        <v>17965.36</v>
      </c>
      <c r="W100" s="101">
        <v>1434782.59</v>
      </c>
      <c r="X100" s="101">
        <v>1044831.92</v>
      </c>
    </row>
    <row r="101" spans="1:24" x14ac:dyDescent="0.25">
      <c r="A101" s="76">
        <v>72003</v>
      </c>
      <c r="B101" s="81" t="s">
        <v>143</v>
      </c>
      <c r="C101" s="81" t="str">
        <f>VLOOKUP($A101,IPXIXsource!$A$25:$D$255,4,FALSE)</f>
        <v>Rural</v>
      </c>
      <c r="D101" s="84" t="s">
        <v>45</v>
      </c>
      <c r="E101" s="100">
        <v>47405</v>
      </c>
      <c r="F101" s="100">
        <v>43796</v>
      </c>
      <c r="G101" s="100">
        <v>31832.92</v>
      </c>
      <c r="H101" s="101">
        <v>2437416.0099999998</v>
      </c>
      <c r="I101" s="101">
        <v>2058721.48</v>
      </c>
      <c r="J101" s="100">
        <v>49372</v>
      </c>
      <c r="K101" s="100">
        <v>45499</v>
      </c>
      <c r="L101" s="101">
        <v>33859.370000000003</v>
      </c>
      <c r="M101" s="101">
        <v>2245390.88</v>
      </c>
      <c r="N101" s="101">
        <v>2150037.73</v>
      </c>
      <c r="O101" s="100">
        <v>55391</v>
      </c>
      <c r="P101" s="100">
        <v>51012</v>
      </c>
      <c r="Q101" s="101">
        <v>38065.980000000003</v>
      </c>
      <c r="R101" s="101">
        <v>2925609.14</v>
      </c>
      <c r="S101" s="101">
        <v>2427620.98</v>
      </c>
      <c r="T101" s="100">
        <v>64417</v>
      </c>
      <c r="U101" s="100">
        <v>57986</v>
      </c>
      <c r="V101" s="101">
        <v>43087.11</v>
      </c>
      <c r="W101" s="101">
        <v>3463380.54</v>
      </c>
      <c r="X101" s="101">
        <v>2798194.7</v>
      </c>
    </row>
    <row r="102" spans="1:24" x14ac:dyDescent="0.25">
      <c r="A102" s="76">
        <v>70702</v>
      </c>
      <c r="B102" s="81" t="s">
        <v>144</v>
      </c>
      <c r="C102" s="81" t="str">
        <f>VLOOKUP($A102,IPXIXsource!$A$25:$D$255,4,FALSE)</f>
        <v>Rural</v>
      </c>
      <c r="D102" s="84" t="s">
        <v>45</v>
      </c>
      <c r="E102" s="100">
        <v>5547</v>
      </c>
      <c r="F102" s="100">
        <v>4464</v>
      </c>
      <c r="G102" s="100">
        <v>3752.09</v>
      </c>
      <c r="H102" s="101">
        <v>989748.9</v>
      </c>
      <c r="I102" s="101">
        <v>730340.56</v>
      </c>
      <c r="J102" s="100">
        <v>6435</v>
      </c>
      <c r="K102" s="100">
        <v>5234</v>
      </c>
      <c r="L102" s="101">
        <v>4571.88</v>
      </c>
      <c r="M102" s="101">
        <v>797111.68</v>
      </c>
      <c r="N102" s="101">
        <v>358084.34</v>
      </c>
      <c r="O102" s="100">
        <v>7409</v>
      </c>
      <c r="P102" s="100">
        <v>6041</v>
      </c>
      <c r="Q102" s="101">
        <v>4871.0200000000004</v>
      </c>
      <c r="R102" s="101">
        <v>773854.36</v>
      </c>
      <c r="S102" s="101">
        <v>473148.41</v>
      </c>
      <c r="T102" s="100">
        <v>4663</v>
      </c>
      <c r="U102" s="100">
        <v>3847</v>
      </c>
      <c r="V102" s="101">
        <v>2774.48</v>
      </c>
      <c r="W102" s="101">
        <v>388677.65</v>
      </c>
      <c r="X102" s="101">
        <v>321293.96000000002</v>
      </c>
    </row>
    <row r="103" spans="1:24" x14ac:dyDescent="0.25">
      <c r="A103" s="76">
        <v>73516</v>
      </c>
      <c r="B103" s="81" t="s">
        <v>145</v>
      </c>
      <c r="C103" s="81" t="str">
        <f>VLOOKUP($A103,IPXIXsource!$A$25:$D$255,4,FALSE)</f>
        <v>Rural</v>
      </c>
      <c r="D103" s="84" t="s">
        <v>45</v>
      </c>
      <c r="E103" s="100">
        <v>15954</v>
      </c>
      <c r="F103" s="100">
        <v>13542</v>
      </c>
      <c r="G103" s="100">
        <v>8419.42</v>
      </c>
      <c r="H103" s="101">
        <v>1518944.1</v>
      </c>
      <c r="I103" s="101">
        <v>1297209.54</v>
      </c>
      <c r="J103" s="100">
        <v>14802</v>
      </c>
      <c r="K103" s="100">
        <v>12626</v>
      </c>
      <c r="L103" s="101">
        <v>7859.43</v>
      </c>
      <c r="M103" s="101">
        <v>1779361</v>
      </c>
      <c r="N103" s="101">
        <v>1316334.47</v>
      </c>
      <c r="O103" s="100">
        <v>15466</v>
      </c>
      <c r="P103" s="100">
        <v>13487</v>
      </c>
      <c r="Q103" s="101">
        <v>8450.7099999999991</v>
      </c>
      <c r="R103" s="101">
        <v>2278455.0499999998</v>
      </c>
      <c r="S103" s="101">
        <v>1174579.82</v>
      </c>
      <c r="T103" s="100">
        <v>15442</v>
      </c>
      <c r="U103" s="100">
        <v>13451</v>
      </c>
      <c r="V103" s="101">
        <v>7594.82</v>
      </c>
      <c r="W103" s="101">
        <v>1431816.58</v>
      </c>
      <c r="X103" s="101">
        <v>875966.25</v>
      </c>
    </row>
    <row r="104" spans="1:24" x14ac:dyDescent="0.25">
      <c r="A104" s="76">
        <v>74561</v>
      </c>
      <c r="B104" s="81" t="s">
        <v>146</v>
      </c>
      <c r="C104" s="81" t="str">
        <f>VLOOKUP($A104,IPXIXsource!$A$25:$D$255,4,FALSE)</f>
        <v>Rural</v>
      </c>
      <c r="D104" s="84" t="s">
        <v>45</v>
      </c>
      <c r="E104" s="100">
        <v>30227</v>
      </c>
      <c r="F104" s="100">
        <v>27265</v>
      </c>
      <c r="G104" s="100">
        <v>18672.939999999999</v>
      </c>
      <c r="H104" s="101">
        <v>1818517.51</v>
      </c>
      <c r="I104" s="101">
        <v>1810652.88</v>
      </c>
      <c r="J104" s="100">
        <v>38769</v>
      </c>
      <c r="K104" s="100">
        <v>34775</v>
      </c>
      <c r="L104" s="101">
        <v>23378.13</v>
      </c>
      <c r="M104" s="101">
        <v>2237600.39</v>
      </c>
      <c r="N104" s="101">
        <v>2173915.64</v>
      </c>
      <c r="O104" s="100">
        <v>36193</v>
      </c>
      <c r="P104" s="100">
        <v>32329</v>
      </c>
      <c r="Q104" s="101">
        <v>22403.83</v>
      </c>
      <c r="R104" s="101">
        <v>2378734.06</v>
      </c>
      <c r="S104" s="101">
        <v>2097336.92</v>
      </c>
      <c r="T104" s="100">
        <v>46990</v>
      </c>
      <c r="U104" s="100">
        <v>41271</v>
      </c>
      <c r="V104" s="101">
        <v>25215.56</v>
      </c>
      <c r="W104" s="101">
        <v>3079287.44</v>
      </c>
      <c r="X104" s="101">
        <v>2466964.4500000002</v>
      </c>
    </row>
    <row r="105" spans="1:24" x14ac:dyDescent="0.25">
      <c r="A105" s="76">
        <v>74064</v>
      </c>
      <c r="B105" s="81" t="s">
        <v>147</v>
      </c>
      <c r="C105" s="81" t="str">
        <f>VLOOKUP($A105,IPXIXsource!$A$25:$D$255,4,FALSE)</f>
        <v>Rural</v>
      </c>
      <c r="D105" s="84" t="s">
        <v>45</v>
      </c>
      <c r="E105" s="100">
        <v>5443</v>
      </c>
      <c r="F105" s="100">
        <v>4984</v>
      </c>
      <c r="G105" s="100">
        <v>1631.17</v>
      </c>
      <c r="H105" s="101">
        <v>230188.4</v>
      </c>
      <c r="I105" s="101">
        <v>103934.3</v>
      </c>
      <c r="J105" s="100">
        <v>5971</v>
      </c>
      <c r="K105" s="100">
        <v>5480</v>
      </c>
      <c r="L105" s="101">
        <v>2435.19</v>
      </c>
      <c r="M105" s="101">
        <v>320510.55</v>
      </c>
      <c r="N105" s="101">
        <v>162718.47</v>
      </c>
      <c r="O105" s="100">
        <v>6127</v>
      </c>
      <c r="P105" s="100">
        <v>5496</v>
      </c>
      <c r="Q105" s="101">
        <v>3309.14</v>
      </c>
      <c r="R105" s="101">
        <v>311019.46000000002</v>
      </c>
      <c r="S105" s="101">
        <v>239847.69</v>
      </c>
      <c r="T105" s="100">
        <v>7416</v>
      </c>
      <c r="U105" s="100">
        <v>6627</v>
      </c>
      <c r="V105" s="101">
        <v>4114.0200000000004</v>
      </c>
      <c r="W105" s="101">
        <v>386422.98</v>
      </c>
      <c r="X105" s="101">
        <v>300133.33</v>
      </c>
    </row>
    <row r="106" spans="1:24" x14ac:dyDescent="0.25">
      <c r="A106" s="76">
        <v>76628</v>
      </c>
      <c r="B106" s="81" t="s">
        <v>148</v>
      </c>
      <c r="C106" s="81" t="str">
        <f>VLOOKUP($A106,IPXIXsource!$A$25:$D$255,4,FALSE)</f>
        <v>Rural</v>
      </c>
      <c r="D106" s="84" t="s">
        <v>45</v>
      </c>
      <c r="E106" s="100">
        <v>13258</v>
      </c>
      <c r="F106" s="100">
        <v>11701</v>
      </c>
      <c r="G106" s="100">
        <v>5754.54</v>
      </c>
      <c r="H106" s="101">
        <v>1035317.02</v>
      </c>
      <c r="I106" s="101">
        <v>1027480.32</v>
      </c>
      <c r="J106" s="100">
        <v>15403</v>
      </c>
      <c r="K106" s="100">
        <v>13456</v>
      </c>
      <c r="L106" s="101">
        <v>7076.37</v>
      </c>
      <c r="M106" s="101">
        <v>1328741.4099999999</v>
      </c>
      <c r="N106" s="101">
        <v>1023806.79</v>
      </c>
      <c r="O106" s="100">
        <v>16514</v>
      </c>
      <c r="P106" s="100">
        <v>14324</v>
      </c>
      <c r="Q106" s="101">
        <v>8048.03</v>
      </c>
      <c r="R106" s="101">
        <v>1368664.75</v>
      </c>
      <c r="S106" s="101">
        <v>1036917.15</v>
      </c>
      <c r="T106" s="100">
        <v>21229</v>
      </c>
      <c r="U106" s="100">
        <v>18533</v>
      </c>
      <c r="V106" s="101">
        <v>9940.49</v>
      </c>
      <c r="W106" s="101">
        <v>1617792.27</v>
      </c>
      <c r="X106" s="101">
        <v>1423232.45</v>
      </c>
    </row>
    <row r="107" spans="1:24" x14ac:dyDescent="0.25">
      <c r="A107" s="76">
        <v>74076</v>
      </c>
      <c r="B107" s="81" t="s">
        <v>149</v>
      </c>
      <c r="C107" s="81" t="str">
        <f>VLOOKUP($A107,IPXIXsource!$A$25:$D$255,4,FALSE)</f>
        <v>Rural</v>
      </c>
      <c r="D107" s="84" t="s">
        <v>45</v>
      </c>
      <c r="E107" s="100">
        <v>8619</v>
      </c>
      <c r="F107" s="100">
        <v>7071</v>
      </c>
      <c r="G107" s="100">
        <v>4384.49</v>
      </c>
      <c r="H107" s="101">
        <v>452531.44</v>
      </c>
      <c r="I107" s="101">
        <v>403958.12</v>
      </c>
      <c r="J107" s="100">
        <v>6737</v>
      </c>
      <c r="K107" s="100">
        <v>5670</v>
      </c>
      <c r="L107" s="101">
        <v>3676.3</v>
      </c>
      <c r="M107" s="101">
        <v>494299.15</v>
      </c>
      <c r="N107" s="101">
        <v>325434.61</v>
      </c>
      <c r="O107" s="100">
        <v>9467</v>
      </c>
      <c r="P107" s="100">
        <v>7995</v>
      </c>
      <c r="Q107" s="101">
        <v>5065.9399999999996</v>
      </c>
      <c r="R107" s="101">
        <v>649595.18999999994</v>
      </c>
      <c r="S107" s="101">
        <v>457175.1</v>
      </c>
      <c r="T107" s="100">
        <v>7773</v>
      </c>
      <c r="U107" s="100">
        <v>6258</v>
      </c>
      <c r="V107" s="101">
        <v>3339.44</v>
      </c>
      <c r="W107" s="101">
        <v>444790.82</v>
      </c>
      <c r="X107" s="101">
        <v>327593.7</v>
      </c>
    </row>
    <row r="108" spans="1:24" x14ac:dyDescent="0.25">
      <c r="A108" s="76">
        <v>73440</v>
      </c>
      <c r="B108" s="81" t="s">
        <v>150</v>
      </c>
      <c r="C108" s="81" t="str">
        <f>VLOOKUP($A108,IPXIXsource!$A$25:$D$255,4,FALSE)</f>
        <v>Rural</v>
      </c>
      <c r="D108" s="84" t="s">
        <v>45</v>
      </c>
      <c r="E108" s="100">
        <v>14736</v>
      </c>
      <c r="F108" s="100">
        <v>12103</v>
      </c>
      <c r="G108" s="100">
        <v>9016.68</v>
      </c>
      <c r="H108" s="101">
        <v>735468.42</v>
      </c>
      <c r="I108" s="101">
        <v>880269.4</v>
      </c>
      <c r="J108" s="100">
        <v>14006</v>
      </c>
      <c r="K108" s="100">
        <v>10839</v>
      </c>
      <c r="L108" s="101">
        <v>8591.91</v>
      </c>
      <c r="M108" s="101">
        <v>900338.43</v>
      </c>
      <c r="N108" s="101">
        <v>872424.83</v>
      </c>
      <c r="O108" s="100">
        <v>13312</v>
      </c>
      <c r="P108" s="100">
        <v>10741</v>
      </c>
      <c r="Q108" s="101">
        <v>7857.32</v>
      </c>
      <c r="R108" s="101">
        <v>869409.71</v>
      </c>
      <c r="S108" s="101">
        <v>792523.6</v>
      </c>
      <c r="T108" s="100">
        <v>15904</v>
      </c>
      <c r="U108" s="100">
        <v>13253</v>
      </c>
      <c r="V108" s="101">
        <v>8219.83</v>
      </c>
      <c r="W108" s="101">
        <v>765365.11</v>
      </c>
      <c r="X108" s="101">
        <v>866267.76</v>
      </c>
    </row>
    <row r="109" spans="1:24" x14ac:dyDescent="0.25">
      <c r="A109" s="76">
        <v>74179</v>
      </c>
      <c r="B109" s="81" t="s">
        <v>151</v>
      </c>
      <c r="C109" s="81" t="str">
        <f>VLOOKUP($A109,IPXIXsource!$A$25:$D$255,4,FALSE)</f>
        <v>Rural</v>
      </c>
      <c r="D109" s="84" t="s">
        <v>45</v>
      </c>
      <c r="E109" s="100">
        <v>11868</v>
      </c>
      <c r="F109" s="100">
        <v>10742</v>
      </c>
      <c r="G109" s="100">
        <v>5406.87</v>
      </c>
      <c r="H109" s="101">
        <v>779547.1</v>
      </c>
      <c r="I109" s="101">
        <v>462493.38</v>
      </c>
      <c r="J109" s="100">
        <v>17070</v>
      </c>
      <c r="K109" s="100">
        <v>15189</v>
      </c>
      <c r="L109" s="101">
        <v>8863.2000000000007</v>
      </c>
      <c r="M109" s="101">
        <v>981467.76</v>
      </c>
      <c r="N109" s="101">
        <v>708201.55</v>
      </c>
      <c r="O109" s="100">
        <v>10857</v>
      </c>
      <c r="P109" s="100">
        <v>9827</v>
      </c>
      <c r="Q109" s="101">
        <v>4888.96</v>
      </c>
      <c r="R109" s="101">
        <v>651260.37</v>
      </c>
      <c r="S109" s="101">
        <v>475493.64</v>
      </c>
      <c r="T109" s="100">
        <v>10368</v>
      </c>
      <c r="U109" s="100">
        <v>9302</v>
      </c>
      <c r="V109" s="101">
        <v>3990.32</v>
      </c>
      <c r="W109" s="101">
        <v>424268.43</v>
      </c>
      <c r="X109" s="101">
        <v>550275.9</v>
      </c>
    </row>
    <row r="110" spans="1:24" x14ac:dyDescent="0.25">
      <c r="A110" s="76">
        <v>74328</v>
      </c>
      <c r="B110" s="81" t="s">
        <v>152</v>
      </c>
      <c r="C110" s="81" t="str">
        <f>VLOOKUP($A110,IPXIXsource!$A$25:$D$255,4,FALSE)</f>
        <v>Rural</v>
      </c>
      <c r="D110" s="84" t="s">
        <v>45</v>
      </c>
      <c r="E110" s="100">
        <v>14692</v>
      </c>
      <c r="F110" s="100">
        <v>13135</v>
      </c>
      <c r="G110" s="100">
        <v>8923.68</v>
      </c>
      <c r="H110" s="101">
        <v>1269125.23</v>
      </c>
      <c r="I110" s="101">
        <v>880651.25</v>
      </c>
      <c r="J110" s="100">
        <v>18178</v>
      </c>
      <c r="K110" s="100">
        <v>16128</v>
      </c>
      <c r="L110" s="101">
        <v>10275.290000000001</v>
      </c>
      <c r="M110" s="101">
        <v>1485370.71</v>
      </c>
      <c r="N110" s="101">
        <v>953114.18</v>
      </c>
      <c r="O110" s="100">
        <v>17960</v>
      </c>
      <c r="P110" s="100">
        <v>16126</v>
      </c>
      <c r="Q110" s="101">
        <v>10432.67</v>
      </c>
      <c r="R110" s="101">
        <v>1646516.65</v>
      </c>
      <c r="S110" s="101">
        <v>978273.24</v>
      </c>
      <c r="T110" s="100">
        <v>22384</v>
      </c>
      <c r="U110" s="100">
        <v>20181</v>
      </c>
      <c r="V110" s="101">
        <v>11689.8</v>
      </c>
      <c r="W110" s="101">
        <v>1501599.32</v>
      </c>
      <c r="X110" s="101">
        <v>1166328.6200000001</v>
      </c>
    </row>
    <row r="111" spans="1:24" x14ac:dyDescent="0.25">
      <c r="A111" s="76">
        <v>74655</v>
      </c>
      <c r="B111" s="81" t="s">
        <v>153</v>
      </c>
      <c r="C111" s="81" t="str">
        <f>VLOOKUP($A111,IPXIXsource!$A$25:$D$255,4,FALSE)</f>
        <v>Rural</v>
      </c>
      <c r="D111" s="84" t="s">
        <v>45</v>
      </c>
      <c r="E111" s="100">
        <v>11108</v>
      </c>
      <c r="F111" s="100">
        <v>8977</v>
      </c>
      <c r="G111" s="100">
        <v>4515.68</v>
      </c>
      <c r="H111" s="101">
        <v>491696.04</v>
      </c>
      <c r="I111" s="101">
        <v>671136.68</v>
      </c>
      <c r="J111" s="100">
        <v>8748</v>
      </c>
      <c r="K111" s="100">
        <v>6982</v>
      </c>
      <c r="L111" s="101">
        <v>3927.78</v>
      </c>
      <c r="M111" s="101">
        <v>513508.03</v>
      </c>
      <c r="N111" s="101">
        <v>517998.69</v>
      </c>
      <c r="O111" s="100">
        <v>9894</v>
      </c>
      <c r="P111" s="100">
        <v>8198</v>
      </c>
      <c r="Q111" s="101">
        <v>4667.95</v>
      </c>
      <c r="R111" s="101">
        <v>673527.18</v>
      </c>
      <c r="S111" s="101">
        <v>459864.48</v>
      </c>
      <c r="T111" s="100">
        <v>8532</v>
      </c>
      <c r="U111" s="100">
        <v>7062</v>
      </c>
      <c r="V111" s="101">
        <v>3546.69</v>
      </c>
      <c r="W111" s="101">
        <v>485877.04</v>
      </c>
      <c r="X111" s="101">
        <v>625591.05000000005</v>
      </c>
    </row>
    <row r="112" spans="1:24" x14ac:dyDescent="0.25">
      <c r="A112" s="76">
        <v>72006</v>
      </c>
      <c r="B112" s="81" t="s">
        <v>154</v>
      </c>
      <c r="C112" s="81" t="str">
        <f>VLOOKUP($A112,IPXIXsource!$A$25:$D$255,4,FALSE)</f>
        <v>Rural</v>
      </c>
      <c r="D112" s="84" t="s">
        <v>45</v>
      </c>
      <c r="E112" s="100">
        <v>22343</v>
      </c>
      <c r="F112" s="100">
        <v>18913</v>
      </c>
      <c r="G112" s="100">
        <v>12079.5</v>
      </c>
      <c r="H112" s="101">
        <v>1773551.07</v>
      </c>
      <c r="I112" s="101">
        <v>1865551.08</v>
      </c>
      <c r="J112" s="100">
        <v>26626</v>
      </c>
      <c r="K112" s="100">
        <v>22615</v>
      </c>
      <c r="L112" s="101">
        <v>14272.42</v>
      </c>
      <c r="M112" s="101">
        <v>2406878.84</v>
      </c>
      <c r="N112" s="101">
        <v>1993011.95</v>
      </c>
      <c r="O112" s="100">
        <v>26711</v>
      </c>
      <c r="P112" s="100">
        <v>22669</v>
      </c>
      <c r="Q112" s="101">
        <v>14955.07</v>
      </c>
      <c r="R112" s="101">
        <v>2661718.64</v>
      </c>
      <c r="S112" s="101">
        <v>1889482.27</v>
      </c>
      <c r="T112" s="100">
        <v>29366</v>
      </c>
      <c r="U112" s="100">
        <v>24991</v>
      </c>
      <c r="V112" s="101">
        <v>14247.42</v>
      </c>
      <c r="W112" s="101">
        <v>2676701.98</v>
      </c>
      <c r="X112" s="101">
        <v>1865735.47</v>
      </c>
    </row>
    <row r="113" spans="1:24" x14ac:dyDescent="0.25">
      <c r="A113" s="76">
        <v>73488</v>
      </c>
      <c r="B113" s="81" t="s">
        <v>155</v>
      </c>
      <c r="C113" s="81" t="str">
        <f>VLOOKUP($A113,IPXIXsource!$A$25:$D$255,4,FALSE)</f>
        <v>Rural</v>
      </c>
      <c r="D113" s="84" t="s">
        <v>45</v>
      </c>
      <c r="E113" s="100">
        <v>23786</v>
      </c>
      <c r="F113" s="100">
        <v>18882</v>
      </c>
      <c r="G113" s="100">
        <v>13517.67</v>
      </c>
      <c r="H113" s="101">
        <v>1661773.64</v>
      </c>
      <c r="I113" s="101">
        <v>1929531.2</v>
      </c>
      <c r="J113" s="100">
        <v>28075</v>
      </c>
      <c r="K113" s="100">
        <v>22469</v>
      </c>
      <c r="L113" s="101">
        <v>17183.93</v>
      </c>
      <c r="M113" s="101">
        <v>1784176.14</v>
      </c>
      <c r="N113" s="101">
        <v>1654916.44</v>
      </c>
      <c r="O113" s="100">
        <v>30954</v>
      </c>
      <c r="P113" s="100">
        <v>25010</v>
      </c>
      <c r="Q113" s="101">
        <v>19802.54</v>
      </c>
      <c r="R113" s="101">
        <v>2134615.5299999998</v>
      </c>
      <c r="S113" s="101">
        <v>1916951.19</v>
      </c>
      <c r="T113" s="100">
        <v>27743</v>
      </c>
      <c r="U113" s="100">
        <v>22439</v>
      </c>
      <c r="V113" s="101">
        <v>16297.69</v>
      </c>
      <c r="W113" s="101">
        <v>1978433.37</v>
      </c>
      <c r="X113" s="101">
        <v>1909168.19</v>
      </c>
    </row>
    <row r="114" spans="1:24" x14ac:dyDescent="0.25">
      <c r="A114" s="76">
        <v>73011</v>
      </c>
      <c r="B114" s="81" t="s">
        <v>156</v>
      </c>
      <c r="C114" s="81" t="str">
        <f>VLOOKUP($A114,IPXIXsource!$A$25:$D$255,4,FALSE)</f>
        <v>Rural</v>
      </c>
      <c r="D114" s="84" t="s">
        <v>45</v>
      </c>
      <c r="E114" s="100">
        <v>14880</v>
      </c>
      <c r="F114" s="100">
        <v>13859</v>
      </c>
      <c r="G114" s="100">
        <v>7732.19</v>
      </c>
      <c r="H114" s="101">
        <v>784587.44</v>
      </c>
      <c r="I114" s="101">
        <v>986513.67</v>
      </c>
      <c r="J114" s="100">
        <v>19286</v>
      </c>
      <c r="K114" s="100">
        <v>17899</v>
      </c>
      <c r="L114" s="101">
        <v>10843.03</v>
      </c>
      <c r="M114" s="101">
        <v>1180045.4099999999</v>
      </c>
      <c r="N114" s="101">
        <v>1169742.79</v>
      </c>
      <c r="O114" s="100">
        <v>18920</v>
      </c>
      <c r="P114" s="100">
        <v>17549</v>
      </c>
      <c r="Q114" s="101">
        <v>10905.81</v>
      </c>
      <c r="R114" s="101">
        <v>1216859.3899999999</v>
      </c>
      <c r="S114" s="101">
        <v>1220122.76</v>
      </c>
      <c r="T114" s="100">
        <v>18634</v>
      </c>
      <c r="U114" s="100">
        <v>17214</v>
      </c>
      <c r="V114" s="101">
        <v>9757.5</v>
      </c>
      <c r="W114" s="101">
        <v>1206839.97</v>
      </c>
      <c r="X114" s="101">
        <v>1268958.6599999999</v>
      </c>
    </row>
    <row r="115" spans="1:24" x14ac:dyDescent="0.25">
      <c r="A115" s="76">
        <v>73511</v>
      </c>
      <c r="B115" s="81" t="s">
        <v>157</v>
      </c>
      <c r="C115" s="81" t="str">
        <f>VLOOKUP($A115,IPXIXsource!$A$25:$D$255,4,FALSE)</f>
        <v>Rural</v>
      </c>
      <c r="D115" s="84" t="s">
        <v>45</v>
      </c>
      <c r="E115" s="100">
        <v>52382</v>
      </c>
      <c r="F115" s="100">
        <v>45728</v>
      </c>
      <c r="G115" s="100">
        <v>31218.89</v>
      </c>
      <c r="H115" s="101">
        <v>5600659.1200000001</v>
      </c>
      <c r="I115" s="101">
        <v>2137278.1</v>
      </c>
      <c r="J115" s="100">
        <v>50305</v>
      </c>
      <c r="K115" s="100">
        <v>43952</v>
      </c>
      <c r="L115" s="101">
        <v>29213.9</v>
      </c>
      <c r="M115" s="101">
        <v>4825835.67</v>
      </c>
      <c r="N115" s="101">
        <v>2044692.93</v>
      </c>
      <c r="O115" s="100">
        <v>27886</v>
      </c>
      <c r="P115" s="100">
        <v>23375</v>
      </c>
      <c r="Q115" s="101">
        <v>14101.72</v>
      </c>
      <c r="R115" s="101">
        <v>1899362.98</v>
      </c>
      <c r="S115" s="101">
        <v>1116463.18</v>
      </c>
      <c r="T115" s="100">
        <v>26736</v>
      </c>
      <c r="U115" s="100">
        <v>21773</v>
      </c>
      <c r="V115" s="101">
        <v>13361.27</v>
      </c>
      <c r="W115" s="101">
        <v>1763521.64</v>
      </c>
      <c r="X115" s="101">
        <v>1158862.97</v>
      </c>
    </row>
    <row r="116" spans="1:24" x14ac:dyDescent="0.25">
      <c r="A116" s="76">
        <v>73107</v>
      </c>
      <c r="B116" s="81" t="s">
        <v>158</v>
      </c>
      <c r="C116" s="81" t="str">
        <f>VLOOKUP($A116,IPXIXsource!$A$25:$D$255,4,FALSE)</f>
        <v>Rural</v>
      </c>
      <c r="D116" s="84" t="s">
        <v>45</v>
      </c>
      <c r="E116" s="100">
        <v>19608</v>
      </c>
      <c r="F116" s="100">
        <v>16783</v>
      </c>
      <c r="G116" s="100">
        <v>8095.51</v>
      </c>
      <c r="H116" s="101">
        <v>972593.38</v>
      </c>
      <c r="I116" s="101">
        <v>911526.8</v>
      </c>
      <c r="J116" s="100">
        <v>17273</v>
      </c>
      <c r="K116" s="100">
        <v>14675</v>
      </c>
      <c r="L116" s="101">
        <v>7989.87</v>
      </c>
      <c r="M116" s="101">
        <v>1212225.32</v>
      </c>
      <c r="N116" s="101">
        <v>762578.16</v>
      </c>
      <c r="O116" s="100">
        <v>19769</v>
      </c>
      <c r="P116" s="100">
        <v>16909</v>
      </c>
      <c r="Q116" s="101">
        <v>8624.19</v>
      </c>
      <c r="R116" s="101">
        <v>1446771.09</v>
      </c>
      <c r="S116" s="101">
        <v>877630.98</v>
      </c>
      <c r="T116" s="100">
        <v>16074</v>
      </c>
      <c r="U116" s="100">
        <v>13517</v>
      </c>
      <c r="V116" s="101">
        <v>6513.02</v>
      </c>
      <c r="W116" s="101">
        <v>1054038.6100000001</v>
      </c>
      <c r="X116" s="101">
        <v>799954.7</v>
      </c>
    </row>
    <row r="117" spans="1:24" x14ac:dyDescent="0.25">
      <c r="A117" s="76">
        <v>72007</v>
      </c>
      <c r="B117" s="81" t="s">
        <v>159</v>
      </c>
      <c r="C117" s="81" t="str">
        <f>VLOOKUP($A117,IPXIXsource!$A$25:$D$255,4,FALSE)</f>
        <v>Rural</v>
      </c>
      <c r="D117" s="84" t="s">
        <v>45</v>
      </c>
      <c r="E117" s="100">
        <v>34135</v>
      </c>
      <c r="F117" s="100">
        <v>29869</v>
      </c>
      <c r="G117" s="100">
        <v>18903.810000000001</v>
      </c>
      <c r="H117" s="101">
        <v>1725205.08</v>
      </c>
      <c r="I117" s="101">
        <v>1244313.6000000001</v>
      </c>
      <c r="J117" s="100">
        <v>38168</v>
      </c>
      <c r="K117" s="100">
        <v>33374</v>
      </c>
      <c r="L117" s="101">
        <v>22651.52</v>
      </c>
      <c r="M117" s="101">
        <v>2251056.2799999998</v>
      </c>
      <c r="N117" s="101">
        <v>1459908.19</v>
      </c>
      <c r="O117" s="100">
        <v>36340</v>
      </c>
      <c r="P117" s="100">
        <v>32264</v>
      </c>
      <c r="Q117" s="101">
        <v>21806.75</v>
      </c>
      <c r="R117" s="101">
        <v>2378353.08</v>
      </c>
      <c r="S117" s="101">
        <v>1356411.91</v>
      </c>
      <c r="T117" s="100">
        <v>44564</v>
      </c>
      <c r="U117" s="100">
        <v>40084</v>
      </c>
      <c r="V117" s="101">
        <v>22820.91</v>
      </c>
      <c r="W117" s="101">
        <v>2916862.26</v>
      </c>
      <c r="X117" s="101">
        <v>1565878.39</v>
      </c>
    </row>
    <row r="118" spans="1:24" x14ac:dyDescent="0.25">
      <c r="A118" s="76">
        <v>72008</v>
      </c>
      <c r="B118" s="81" t="s">
        <v>160</v>
      </c>
      <c r="C118" s="81" t="str">
        <f>VLOOKUP($A118,IPXIXsource!$A$25:$D$255,4,FALSE)</f>
        <v>Rural</v>
      </c>
      <c r="D118" s="84" t="s">
        <v>45</v>
      </c>
      <c r="E118" s="100">
        <v>24189</v>
      </c>
      <c r="F118" s="100">
        <v>21898</v>
      </c>
      <c r="G118" s="100">
        <v>12838.63</v>
      </c>
      <c r="H118" s="101">
        <v>1594873.25</v>
      </c>
      <c r="I118" s="101">
        <v>1087172.47</v>
      </c>
      <c r="J118" s="100">
        <v>23989</v>
      </c>
      <c r="K118" s="100">
        <v>21711</v>
      </c>
      <c r="L118" s="101">
        <v>13092.04</v>
      </c>
      <c r="M118" s="101">
        <v>2076972.21</v>
      </c>
      <c r="N118" s="101">
        <v>1049828.53</v>
      </c>
      <c r="O118" s="100">
        <v>24459</v>
      </c>
      <c r="P118" s="100">
        <v>22669</v>
      </c>
      <c r="Q118" s="101">
        <v>13879.97</v>
      </c>
      <c r="R118" s="101">
        <v>2201321.04</v>
      </c>
      <c r="S118" s="101">
        <v>1142133.06</v>
      </c>
      <c r="T118" s="100">
        <v>26786</v>
      </c>
      <c r="U118" s="100">
        <v>24822</v>
      </c>
      <c r="V118" s="101">
        <v>14756.1</v>
      </c>
      <c r="W118" s="101">
        <v>2137863.86</v>
      </c>
      <c r="X118" s="101">
        <v>1282482.4099999999</v>
      </c>
    </row>
    <row r="119" spans="1:24" x14ac:dyDescent="0.25">
      <c r="A119" s="76">
        <v>73497</v>
      </c>
      <c r="B119" s="81" t="s">
        <v>161</v>
      </c>
      <c r="C119" s="81" t="str">
        <f>VLOOKUP($A119,IPXIXsource!$A$25:$D$255,4,FALSE)</f>
        <v>Rural</v>
      </c>
      <c r="D119" s="84" t="s">
        <v>45</v>
      </c>
      <c r="E119" s="100">
        <v>20116</v>
      </c>
      <c r="F119" s="100">
        <v>17461</v>
      </c>
      <c r="G119" s="100">
        <v>10720.93</v>
      </c>
      <c r="H119" s="101">
        <v>1003494.54</v>
      </c>
      <c r="I119" s="101">
        <v>799122.59</v>
      </c>
      <c r="J119" s="100">
        <v>20038</v>
      </c>
      <c r="K119" s="100">
        <v>17538</v>
      </c>
      <c r="L119" s="101">
        <v>10661.64</v>
      </c>
      <c r="M119" s="101">
        <v>1331204.1599999999</v>
      </c>
      <c r="N119" s="101">
        <v>758848.24</v>
      </c>
      <c r="O119" s="100">
        <v>19120</v>
      </c>
      <c r="P119" s="100">
        <v>16963</v>
      </c>
      <c r="Q119" s="101">
        <v>10366.69</v>
      </c>
      <c r="R119" s="101">
        <v>1155670.68</v>
      </c>
      <c r="S119" s="101">
        <v>780422.91</v>
      </c>
      <c r="T119" s="100">
        <v>19347</v>
      </c>
      <c r="U119" s="100">
        <v>17098</v>
      </c>
      <c r="V119" s="101">
        <v>10190.81</v>
      </c>
      <c r="W119" s="101">
        <v>957809.76</v>
      </c>
      <c r="X119" s="101">
        <v>848952.66</v>
      </c>
    </row>
    <row r="120" spans="1:24" x14ac:dyDescent="0.25">
      <c r="A120" s="76">
        <v>72011</v>
      </c>
      <c r="B120" s="81" t="s">
        <v>162</v>
      </c>
      <c r="C120" s="81" t="str">
        <f>VLOOKUP($A120,IPXIXsource!$A$25:$D$255,4,FALSE)</f>
        <v>Rural</v>
      </c>
      <c r="D120" s="84" t="s">
        <v>45</v>
      </c>
      <c r="E120" s="100">
        <v>11618</v>
      </c>
      <c r="F120" s="100">
        <v>10587</v>
      </c>
      <c r="G120" s="100">
        <v>6151.36</v>
      </c>
      <c r="H120" s="101">
        <v>1477153.74</v>
      </c>
      <c r="I120" s="101">
        <v>1077690.1200000001</v>
      </c>
      <c r="J120" s="100">
        <v>14910</v>
      </c>
      <c r="K120" s="100">
        <v>12744</v>
      </c>
      <c r="L120" s="101">
        <v>8130.7</v>
      </c>
      <c r="M120" s="101">
        <v>1739032.17</v>
      </c>
      <c r="N120" s="101">
        <v>753816.39</v>
      </c>
      <c r="O120" s="100">
        <v>15798</v>
      </c>
      <c r="P120" s="100">
        <v>13673</v>
      </c>
      <c r="Q120" s="101">
        <v>8784.36</v>
      </c>
      <c r="R120" s="101">
        <v>2126269.6800000002</v>
      </c>
      <c r="S120" s="101">
        <v>1235282.2</v>
      </c>
      <c r="T120" s="100">
        <v>14412</v>
      </c>
      <c r="U120" s="100">
        <v>12693</v>
      </c>
      <c r="V120" s="101">
        <v>7013.92</v>
      </c>
      <c r="W120" s="101">
        <v>1730605.82</v>
      </c>
      <c r="X120" s="101">
        <v>1061964.73</v>
      </c>
    </row>
    <row r="121" spans="1:24" x14ac:dyDescent="0.25">
      <c r="A121" s="76">
        <v>72013</v>
      </c>
      <c r="B121" s="81" t="s">
        <v>163</v>
      </c>
      <c r="C121" s="81" t="str">
        <f>VLOOKUP($A121,IPXIXsource!$A$25:$D$255,4,FALSE)</f>
        <v>Rural</v>
      </c>
      <c r="D121" s="84" t="s">
        <v>45</v>
      </c>
      <c r="E121" s="100">
        <v>46835</v>
      </c>
      <c r="F121" s="100">
        <v>40994</v>
      </c>
      <c r="G121" s="100">
        <v>27596.49</v>
      </c>
      <c r="H121" s="101">
        <v>3071169.75</v>
      </c>
      <c r="I121" s="101">
        <v>2009905.31</v>
      </c>
      <c r="J121" s="100">
        <v>50364</v>
      </c>
      <c r="K121" s="100">
        <v>43813</v>
      </c>
      <c r="L121" s="101">
        <v>32637.96</v>
      </c>
      <c r="M121" s="101">
        <v>4189592.63</v>
      </c>
      <c r="N121" s="101">
        <v>2904363.46</v>
      </c>
      <c r="O121" s="100">
        <v>50552</v>
      </c>
      <c r="P121" s="100">
        <v>44099</v>
      </c>
      <c r="Q121" s="101">
        <v>34230.589999999997</v>
      </c>
      <c r="R121" s="101">
        <v>3961782.33</v>
      </c>
      <c r="S121" s="101">
        <v>2984517.77</v>
      </c>
      <c r="T121" s="100">
        <v>53242</v>
      </c>
      <c r="U121" s="100">
        <v>45609</v>
      </c>
      <c r="V121" s="101">
        <v>32515.65</v>
      </c>
      <c r="W121" s="101">
        <v>3741496.75</v>
      </c>
      <c r="X121" s="101">
        <v>2349848.38</v>
      </c>
    </row>
    <row r="122" spans="1:24" x14ac:dyDescent="0.25">
      <c r="A122" s="76">
        <v>72014</v>
      </c>
      <c r="B122" s="81" t="s">
        <v>164</v>
      </c>
      <c r="C122" s="81" t="str">
        <f>VLOOKUP($A122,IPXIXsource!$A$25:$D$255,4,FALSE)</f>
        <v>Rural</v>
      </c>
      <c r="D122" s="84" t="s">
        <v>45</v>
      </c>
      <c r="E122" s="100">
        <v>31165</v>
      </c>
      <c r="F122" s="100">
        <v>25120</v>
      </c>
      <c r="G122" s="100">
        <v>18130.830000000002</v>
      </c>
      <c r="H122" s="101">
        <v>2048182.57</v>
      </c>
      <c r="I122" s="101">
        <v>1819850</v>
      </c>
      <c r="J122" s="100">
        <v>38007</v>
      </c>
      <c r="K122" s="100">
        <v>31722</v>
      </c>
      <c r="L122" s="101">
        <v>22798.35</v>
      </c>
      <c r="M122" s="101">
        <v>2627775.9300000002</v>
      </c>
      <c r="N122" s="101">
        <v>1945129.78</v>
      </c>
      <c r="O122" s="100">
        <v>48607</v>
      </c>
      <c r="P122" s="100">
        <v>42392</v>
      </c>
      <c r="Q122" s="101">
        <v>28731.72</v>
      </c>
      <c r="R122" s="101">
        <v>3527037.78</v>
      </c>
      <c r="S122" s="101">
        <v>2496828.83</v>
      </c>
      <c r="T122" s="100">
        <v>57021</v>
      </c>
      <c r="U122" s="100">
        <v>49879</v>
      </c>
      <c r="V122" s="101">
        <v>32491.35</v>
      </c>
      <c r="W122" s="101">
        <v>4168494.43</v>
      </c>
      <c r="X122" s="101">
        <v>3532564.93</v>
      </c>
    </row>
    <row r="123" spans="1:24" x14ac:dyDescent="0.25">
      <c r="A123" s="76">
        <v>73319</v>
      </c>
      <c r="B123" s="81" t="s">
        <v>165</v>
      </c>
      <c r="C123" s="81" t="str">
        <f>VLOOKUP($A123,IPXIXsource!$A$25:$D$255,4,FALSE)</f>
        <v>Rural</v>
      </c>
      <c r="D123" s="84" t="s">
        <v>45</v>
      </c>
      <c r="E123" s="100">
        <v>8135</v>
      </c>
      <c r="F123" s="100">
        <v>6921</v>
      </c>
      <c r="G123" s="100">
        <v>4479.16</v>
      </c>
      <c r="H123" s="101">
        <v>639878.11</v>
      </c>
      <c r="I123" s="101">
        <v>608300.17000000004</v>
      </c>
      <c r="J123" s="100">
        <v>7406</v>
      </c>
      <c r="K123" s="100">
        <v>6233</v>
      </c>
      <c r="L123" s="101">
        <v>4250.0600000000004</v>
      </c>
      <c r="M123" s="101">
        <v>609989.63</v>
      </c>
      <c r="N123" s="101">
        <v>616390.22</v>
      </c>
      <c r="O123" s="100">
        <v>8502</v>
      </c>
      <c r="P123" s="100">
        <v>7272</v>
      </c>
      <c r="Q123" s="101">
        <v>4727.49</v>
      </c>
      <c r="R123" s="101">
        <v>720405.83</v>
      </c>
      <c r="S123" s="101">
        <v>691843.86</v>
      </c>
      <c r="T123" s="100">
        <v>9053</v>
      </c>
      <c r="U123" s="100">
        <v>7563</v>
      </c>
      <c r="V123" s="101">
        <v>4645.9399999999996</v>
      </c>
      <c r="W123" s="101">
        <v>714756.81</v>
      </c>
      <c r="X123" s="101">
        <v>779867.09</v>
      </c>
    </row>
    <row r="124" spans="1:24" x14ac:dyDescent="0.25">
      <c r="A124" s="76">
        <v>73423</v>
      </c>
      <c r="B124" s="81" t="s">
        <v>166</v>
      </c>
      <c r="C124" s="81" t="str">
        <f>VLOOKUP($A124,IPXIXsource!$A$25:$D$255,4,FALSE)</f>
        <v>Rural</v>
      </c>
      <c r="D124" s="84" t="s">
        <v>45</v>
      </c>
      <c r="E124" s="100">
        <v>19255</v>
      </c>
      <c r="F124" s="100">
        <v>16419</v>
      </c>
      <c r="G124" s="100">
        <v>11248.03</v>
      </c>
      <c r="H124" s="101">
        <v>858872.53</v>
      </c>
      <c r="I124" s="101">
        <v>1019745.48</v>
      </c>
      <c r="J124" s="100">
        <v>23687</v>
      </c>
      <c r="K124" s="100">
        <v>19533</v>
      </c>
      <c r="L124" s="101">
        <v>15048.53</v>
      </c>
      <c r="M124" s="101">
        <v>1159168.17</v>
      </c>
      <c r="N124" s="101">
        <v>1126158.46</v>
      </c>
      <c r="O124" s="100">
        <v>20957</v>
      </c>
      <c r="P124" s="100">
        <v>17933</v>
      </c>
      <c r="Q124" s="101">
        <v>12783.53</v>
      </c>
      <c r="R124" s="101">
        <v>1001577.15</v>
      </c>
      <c r="S124" s="101">
        <v>885298.2</v>
      </c>
      <c r="T124" s="100">
        <v>23820</v>
      </c>
      <c r="U124" s="100">
        <v>19727</v>
      </c>
      <c r="V124" s="101">
        <v>13026.4</v>
      </c>
      <c r="W124" s="101">
        <v>1146892.3700000001</v>
      </c>
      <c r="X124" s="101">
        <v>981691.7</v>
      </c>
    </row>
    <row r="125" spans="1:24" x14ac:dyDescent="0.25">
      <c r="A125" s="76">
        <v>73435</v>
      </c>
      <c r="B125" s="81" t="s">
        <v>167</v>
      </c>
      <c r="C125" s="81" t="str">
        <f>VLOOKUP($A125,IPXIXsource!$A$25:$D$255,4,FALSE)</f>
        <v>Rural</v>
      </c>
      <c r="D125" s="84" t="s">
        <v>45</v>
      </c>
      <c r="E125" s="100">
        <v>23717</v>
      </c>
      <c r="F125" s="100">
        <v>21039</v>
      </c>
      <c r="G125" s="100">
        <v>14133.49</v>
      </c>
      <c r="H125" s="101">
        <v>2289767.17</v>
      </c>
      <c r="I125" s="101">
        <v>1899063.59</v>
      </c>
      <c r="J125" s="100">
        <v>24732</v>
      </c>
      <c r="K125" s="100">
        <v>21889</v>
      </c>
      <c r="L125" s="101">
        <v>14968.65</v>
      </c>
      <c r="M125" s="101">
        <v>2647528.96</v>
      </c>
      <c r="N125" s="101">
        <v>1717940.52</v>
      </c>
      <c r="O125" s="100">
        <v>33492</v>
      </c>
      <c r="P125" s="100">
        <v>29995</v>
      </c>
      <c r="Q125" s="101">
        <v>18567.97</v>
      </c>
      <c r="R125" s="101">
        <v>3161168.06</v>
      </c>
      <c r="S125" s="101">
        <v>2182479.1800000002</v>
      </c>
      <c r="T125" s="100">
        <v>37897</v>
      </c>
      <c r="U125" s="100">
        <v>34488</v>
      </c>
      <c r="V125" s="101">
        <v>21049.85</v>
      </c>
      <c r="W125" s="101">
        <v>3760333.39</v>
      </c>
      <c r="X125" s="101">
        <v>2580474.65</v>
      </c>
    </row>
    <row r="126" spans="1:24" x14ac:dyDescent="0.25">
      <c r="A126" s="76">
        <v>73052</v>
      </c>
      <c r="B126" s="81" t="s">
        <v>168</v>
      </c>
      <c r="C126" s="81" t="str">
        <f>VLOOKUP($A126,IPXIXsource!$A$25:$D$255,4,FALSE)</f>
        <v>Rural</v>
      </c>
      <c r="D126" s="84" t="s">
        <v>45</v>
      </c>
      <c r="E126" s="100">
        <v>21377</v>
      </c>
      <c r="F126" s="100">
        <v>19223</v>
      </c>
      <c r="G126" s="100">
        <v>9982.8700000000008</v>
      </c>
      <c r="H126" s="101">
        <v>1553625.53</v>
      </c>
      <c r="I126" s="101">
        <v>858266.3</v>
      </c>
      <c r="J126" s="100">
        <v>21926</v>
      </c>
      <c r="K126" s="100">
        <v>19528</v>
      </c>
      <c r="L126" s="101">
        <v>11033.72</v>
      </c>
      <c r="M126" s="101">
        <v>1955759.34</v>
      </c>
      <c r="N126" s="101">
        <v>870100.56</v>
      </c>
      <c r="O126" s="100">
        <v>28018</v>
      </c>
      <c r="P126" s="100">
        <v>24764</v>
      </c>
      <c r="Q126" s="101">
        <v>14391.01</v>
      </c>
      <c r="R126" s="101">
        <v>2890934.5</v>
      </c>
      <c r="S126" s="101">
        <v>1241227.21</v>
      </c>
      <c r="T126" s="100">
        <v>30209</v>
      </c>
      <c r="U126" s="100">
        <v>26829</v>
      </c>
      <c r="V126" s="101">
        <v>13976.08</v>
      </c>
      <c r="W126" s="101">
        <v>3492649.7</v>
      </c>
      <c r="X126" s="101">
        <v>1448804.8</v>
      </c>
    </row>
    <row r="127" spans="1:24" x14ac:dyDescent="0.25">
      <c r="A127" s="76">
        <v>74329</v>
      </c>
      <c r="B127" s="81" t="s">
        <v>169</v>
      </c>
      <c r="C127" s="81" t="str">
        <f>VLOOKUP($A127,IPXIXsource!$A$25:$D$255,4,FALSE)</f>
        <v>Rural</v>
      </c>
      <c r="D127" s="84" t="s">
        <v>45</v>
      </c>
      <c r="E127" s="100">
        <v>11841</v>
      </c>
      <c r="F127" s="100">
        <v>9440</v>
      </c>
      <c r="G127" s="100">
        <v>5567.41</v>
      </c>
      <c r="H127" s="101">
        <v>1244521.3</v>
      </c>
      <c r="I127" s="101">
        <v>839912.38</v>
      </c>
      <c r="J127" s="100">
        <v>13033</v>
      </c>
      <c r="K127" s="100">
        <v>10455</v>
      </c>
      <c r="L127" s="101">
        <v>7311.53</v>
      </c>
      <c r="M127" s="101">
        <v>2701335.91</v>
      </c>
      <c r="N127" s="101">
        <v>930679.47</v>
      </c>
      <c r="O127" s="100">
        <v>11773</v>
      </c>
      <c r="P127" s="100">
        <v>9595</v>
      </c>
      <c r="Q127" s="101">
        <v>5744.89</v>
      </c>
      <c r="R127" s="101">
        <v>1799876.91</v>
      </c>
      <c r="S127" s="101">
        <v>894557.09</v>
      </c>
      <c r="T127" s="100">
        <v>11730</v>
      </c>
      <c r="U127" s="100">
        <v>9422</v>
      </c>
      <c r="V127" s="101">
        <v>5475.67</v>
      </c>
      <c r="W127" s="101">
        <v>1265409.8799999999</v>
      </c>
      <c r="X127" s="101">
        <v>917903.37</v>
      </c>
    </row>
    <row r="128" spans="1:24" x14ac:dyDescent="0.25">
      <c r="A128" s="76">
        <v>73485</v>
      </c>
      <c r="B128" s="81" t="s">
        <v>170</v>
      </c>
      <c r="C128" s="81" t="str">
        <f>VLOOKUP($A128,IPXIXsource!$A$25:$D$255,4,FALSE)</f>
        <v>Rural</v>
      </c>
      <c r="D128" s="84" t="s">
        <v>45</v>
      </c>
      <c r="E128" s="100">
        <v>4368</v>
      </c>
      <c r="F128" s="100">
        <v>4099</v>
      </c>
      <c r="G128" s="100">
        <v>2129.12</v>
      </c>
      <c r="H128" s="101">
        <v>271483.7</v>
      </c>
      <c r="I128" s="101">
        <v>206574.92</v>
      </c>
      <c r="J128" s="100">
        <v>4942</v>
      </c>
      <c r="K128" s="100">
        <v>4523</v>
      </c>
      <c r="L128" s="101">
        <v>2607.54</v>
      </c>
      <c r="M128" s="101">
        <v>423419.85</v>
      </c>
      <c r="N128" s="101">
        <v>230326.54</v>
      </c>
      <c r="O128" s="100">
        <v>5856</v>
      </c>
      <c r="P128" s="100">
        <v>5420</v>
      </c>
      <c r="Q128" s="101">
        <v>3284.99</v>
      </c>
      <c r="R128" s="101">
        <v>634283.18999999994</v>
      </c>
      <c r="S128" s="101">
        <v>393887.83</v>
      </c>
      <c r="T128" s="100">
        <v>5485</v>
      </c>
      <c r="U128" s="100">
        <v>5170</v>
      </c>
      <c r="V128" s="101">
        <v>2809.91</v>
      </c>
      <c r="W128" s="101">
        <v>548044.05000000005</v>
      </c>
      <c r="X128" s="101">
        <v>396227.84000000003</v>
      </c>
    </row>
    <row r="129" spans="1:24" x14ac:dyDescent="0.25">
      <c r="A129" s="76">
        <v>73537</v>
      </c>
      <c r="B129" s="81" t="s">
        <v>171</v>
      </c>
      <c r="C129" s="81" t="str">
        <f>VLOOKUP($A129,IPXIXsource!$A$25:$D$255,4,FALSE)</f>
        <v>Rural</v>
      </c>
      <c r="D129" s="84" t="s">
        <v>45</v>
      </c>
      <c r="E129" s="100">
        <v>22293</v>
      </c>
      <c r="F129" s="100">
        <v>20037</v>
      </c>
      <c r="G129" s="100">
        <v>13283.54</v>
      </c>
      <c r="H129" s="101">
        <v>1628459.1</v>
      </c>
      <c r="I129" s="101">
        <v>909476.89</v>
      </c>
      <c r="J129" s="100">
        <v>26924</v>
      </c>
      <c r="K129" s="100">
        <v>23898</v>
      </c>
      <c r="L129" s="101">
        <v>14776.99</v>
      </c>
      <c r="M129" s="101">
        <v>1986714.79</v>
      </c>
      <c r="N129" s="101">
        <v>960767.49</v>
      </c>
      <c r="O129" s="100">
        <v>25005</v>
      </c>
      <c r="P129" s="100">
        <v>21753</v>
      </c>
      <c r="Q129" s="101">
        <v>13912.35</v>
      </c>
      <c r="R129" s="101">
        <v>1813086.56</v>
      </c>
      <c r="S129" s="101">
        <v>948114.2</v>
      </c>
      <c r="T129" s="100">
        <v>22794</v>
      </c>
      <c r="U129" s="100">
        <v>19221</v>
      </c>
      <c r="V129" s="101">
        <v>11401.11</v>
      </c>
      <c r="W129" s="101">
        <v>1655267.15</v>
      </c>
      <c r="X129" s="101">
        <v>909559.14</v>
      </c>
    </row>
    <row r="130" spans="1:24" x14ac:dyDescent="0.25">
      <c r="A130" s="76">
        <v>73529</v>
      </c>
      <c r="B130" s="81" t="s">
        <v>172</v>
      </c>
      <c r="C130" s="81" t="str">
        <f>VLOOKUP($A130,IPXIXsource!$A$25:$D$255,4,FALSE)</f>
        <v>Rural</v>
      </c>
      <c r="D130" s="84" t="s">
        <v>45</v>
      </c>
      <c r="E130" s="100">
        <v>15103</v>
      </c>
      <c r="F130" s="100">
        <v>13926</v>
      </c>
      <c r="G130" s="100">
        <v>6158.56</v>
      </c>
      <c r="H130" s="101">
        <v>933904.29</v>
      </c>
      <c r="I130" s="101">
        <v>921114.63</v>
      </c>
      <c r="J130" s="100">
        <v>15788</v>
      </c>
      <c r="K130" s="100">
        <v>14512</v>
      </c>
      <c r="L130" s="101">
        <v>7510.16</v>
      </c>
      <c r="M130" s="101">
        <v>1389073.3</v>
      </c>
      <c r="N130" s="101">
        <v>833425.25</v>
      </c>
      <c r="O130" s="100">
        <v>15500</v>
      </c>
      <c r="P130" s="100">
        <v>14353</v>
      </c>
      <c r="Q130" s="101">
        <v>7439.57</v>
      </c>
      <c r="R130" s="101">
        <v>1576530.23</v>
      </c>
      <c r="S130" s="101">
        <v>856448.7</v>
      </c>
      <c r="T130" s="100">
        <v>16046</v>
      </c>
      <c r="U130" s="100">
        <v>15014</v>
      </c>
      <c r="V130" s="101">
        <v>6729.59</v>
      </c>
      <c r="W130" s="101">
        <v>997324.59</v>
      </c>
      <c r="X130" s="101">
        <v>818888.79</v>
      </c>
    </row>
    <row r="131" spans="1:24" x14ac:dyDescent="0.25">
      <c r="A131" s="76">
        <v>73223</v>
      </c>
      <c r="B131" s="81" t="s">
        <v>173</v>
      </c>
      <c r="C131" s="81" t="str">
        <f>VLOOKUP($A131,IPXIXsource!$A$25:$D$255,4,FALSE)</f>
        <v>Rural</v>
      </c>
      <c r="D131" s="84" t="s">
        <v>45</v>
      </c>
      <c r="E131" s="100">
        <v>18420</v>
      </c>
      <c r="F131" s="100">
        <v>13996</v>
      </c>
      <c r="G131" s="100">
        <v>8327.98</v>
      </c>
      <c r="H131" s="101">
        <v>1017743.65</v>
      </c>
      <c r="I131" s="101">
        <v>1202194.31</v>
      </c>
      <c r="J131" s="100">
        <v>18701</v>
      </c>
      <c r="K131" s="100">
        <v>13751</v>
      </c>
      <c r="L131" s="101">
        <v>8112.11</v>
      </c>
      <c r="M131" s="101">
        <v>982503.14</v>
      </c>
      <c r="N131" s="101">
        <v>1241396.47</v>
      </c>
      <c r="O131" s="100">
        <v>20049</v>
      </c>
      <c r="P131" s="100">
        <v>15443</v>
      </c>
      <c r="Q131" s="101">
        <v>10536.23</v>
      </c>
      <c r="R131" s="101">
        <v>1211722.0900000001</v>
      </c>
      <c r="S131" s="101">
        <v>1688435.8</v>
      </c>
      <c r="T131" s="100">
        <v>19099</v>
      </c>
      <c r="U131" s="100">
        <v>14698</v>
      </c>
      <c r="V131" s="101">
        <v>10121.27</v>
      </c>
      <c r="W131" s="101">
        <v>1176115.98</v>
      </c>
      <c r="X131" s="101">
        <v>1683410.74</v>
      </c>
    </row>
    <row r="132" spans="1:24" x14ac:dyDescent="0.25">
      <c r="A132" s="76">
        <v>73404</v>
      </c>
      <c r="B132" s="81" t="s">
        <v>174</v>
      </c>
      <c r="C132" s="81" t="str">
        <f>VLOOKUP($A132,IPXIXsource!$A$25:$D$255,4,FALSE)</f>
        <v>Rural</v>
      </c>
      <c r="D132" s="84" t="s">
        <v>45</v>
      </c>
      <c r="E132" s="100">
        <v>41648</v>
      </c>
      <c r="F132" s="100">
        <v>34928</v>
      </c>
      <c r="G132" s="100">
        <v>27174.799999999999</v>
      </c>
      <c r="H132" s="101">
        <v>3586288.11</v>
      </c>
      <c r="I132" s="101">
        <v>2259099.9500000002</v>
      </c>
      <c r="J132" s="100">
        <v>39494</v>
      </c>
      <c r="K132" s="100">
        <v>33507</v>
      </c>
      <c r="L132" s="101">
        <v>22172.22</v>
      </c>
      <c r="M132" s="101">
        <v>2951719.6</v>
      </c>
      <c r="N132" s="101">
        <v>1986564.55</v>
      </c>
      <c r="O132" s="100">
        <v>33688</v>
      </c>
      <c r="P132" s="100">
        <v>28775</v>
      </c>
      <c r="Q132" s="101">
        <v>19338.439999999999</v>
      </c>
      <c r="R132" s="101">
        <v>3205257.14</v>
      </c>
      <c r="S132" s="101">
        <v>1793700.36</v>
      </c>
      <c r="T132" s="100">
        <v>31623</v>
      </c>
      <c r="U132" s="100">
        <v>27258</v>
      </c>
      <c r="V132" s="101">
        <v>19323.64</v>
      </c>
      <c r="W132" s="101">
        <v>3694809.12</v>
      </c>
      <c r="X132" s="101">
        <v>2085702.53</v>
      </c>
    </row>
    <row r="133" spans="1:24" x14ac:dyDescent="0.25">
      <c r="A133" s="76">
        <v>76081</v>
      </c>
      <c r="B133" s="81" t="s">
        <v>175</v>
      </c>
      <c r="C133" s="81" t="str">
        <f>VLOOKUP($A133,IPXIXsource!$A$25:$D$255,4,FALSE)</f>
        <v>Rural</v>
      </c>
      <c r="D133" s="84" t="s">
        <v>45</v>
      </c>
      <c r="E133" s="100">
        <v>20084</v>
      </c>
      <c r="F133" s="100">
        <v>18060</v>
      </c>
      <c r="G133" s="100">
        <v>10473.950000000001</v>
      </c>
      <c r="H133" s="101">
        <v>2329594.37</v>
      </c>
      <c r="I133" s="101">
        <v>1199534.47</v>
      </c>
      <c r="J133" s="100">
        <v>29719</v>
      </c>
      <c r="K133" s="100">
        <v>26166</v>
      </c>
      <c r="L133" s="101">
        <v>16636.419999999998</v>
      </c>
      <c r="M133" s="101">
        <v>3667482.19</v>
      </c>
      <c r="N133" s="101">
        <v>1486727.12</v>
      </c>
      <c r="O133" s="100">
        <v>19064</v>
      </c>
      <c r="P133" s="100">
        <v>17175</v>
      </c>
      <c r="Q133" s="101">
        <v>9985.67</v>
      </c>
      <c r="R133" s="101">
        <v>2363589.86</v>
      </c>
      <c r="S133" s="101">
        <v>1000916.94</v>
      </c>
      <c r="T133" s="100">
        <v>23955</v>
      </c>
      <c r="U133" s="100">
        <v>20966</v>
      </c>
      <c r="V133" s="101">
        <v>11043.01</v>
      </c>
      <c r="W133" s="101">
        <v>2814652.93</v>
      </c>
      <c r="X133" s="101">
        <v>1280776.95</v>
      </c>
    </row>
    <row r="134" spans="1:24" x14ac:dyDescent="0.25">
      <c r="A134" s="76">
        <v>170005</v>
      </c>
      <c r="B134" s="81" t="s">
        <v>176</v>
      </c>
      <c r="C134" s="81" t="str">
        <f>VLOOKUP($A134,IPXIXsource!$A$25:$D$255,4,FALSE)</f>
        <v>Rural</v>
      </c>
      <c r="D134" s="84" t="s">
        <v>45</v>
      </c>
      <c r="E134" s="100">
        <v>600</v>
      </c>
      <c r="F134" s="100">
        <v>444</v>
      </c>
      <c r="G134" s="100">
        <v>285.01</v>
      </c>
      <c r="H134" s="101">
        <v>79708.06</v>
      </c>
      <c r="I134" s="101">
        <v>25209.21</v>
      </c>
      <c r="J134" s="100">
        <v>635</v>
      </c>
      <c r="K134" s="100">
        <v>476</v>
      </c>
      <c r="L134" s="101">
        <v>344.06</v>
      </c>
      <c r="M134" s="101">
        <v>63190.34</v>
      </c>
      <c r="N134" s="101">
        <v>42546.61</v>
      </c>
      <c r="O134" s="100">
        <v>498</v>
      </c>
      <c r="P134" s="100">
        <v>355</v>
      </c>
      <c r="Q134" s="101">
        <v>272.62</v>
      </c>
      <c r="R134" s="101">
        <v>107211.85</v>
      </c>
      <c r="S134" s="101">
        <v>71194.61</v>
      </c>
      <c r="T134" s="100">
        <v>1201</v>
      </c>
      <c r="U134" s="100">
        <v>913</v>
      </c>
      <c r="V134" s="101">
        <v>651.76</v>
      </c>
      <c r="W134" s="101">
        <v>183631.41</v>
      </c>
      <c r="X134" s="101">
        <v>117677.79</v>
      </c>
    </row>
    <row r="135" spans="1:24" x14ac:dyDescent="0.25">
      <c r="A135" s="76">
        <v>76793</v>
      </c>
      <c r="B135" s="81" t="s">
        <v>177</v>
      </c>
      <c r="C135" s="81" t="str">
        <f>VLOOKUP($A135,IPXIXsource!$A$25:$D$255,4,FALSE)</f>
        <v>Rural</v>
      </c>
      <c r="D135" s="84" t="s">
        <v>45</v>
      </c>
      <c r="E135" s="100">
        <v>15867</v>
      </c>
      <c r="F135" s="100">
        <v>15144</v>
      </c>
      <c r="G135" s="100">
        <v>8540.23</v>
      </c>
      <c r="H135" s="101">
        <v>1108333.27</v>
      </c>
      <c r="I135" s="101">
        <v>804726.19</v>
      </c>
      <c r="J135" s="100">
        <v>16987</v>
      </c>
      <c r="K135" s="100">
        <v>15987</v>
      </c>
      <c r="L135" s="101">
        <v>9151.2199999999993</v>
      </c>
      <c r="M135" s="101">
        <v>1423616.56</v>
      </c>
      <c r="N135" s="101">
        <v>877096.23</v>
      </c>
      <c r="O135" s="100">
        <v>18399</v>
      </c>
      <c r="P135" s="100">
        <v>17448</v>
      </c>
      <c r="Q135" s="101">
        <v>10192.51</v>
      </c>
      <c r="R135" s="101">
        <v>1403010.95</v>
      </c>
      <c r="S135" s="101">
        <v>893885.69</v>
      </c>
      <c r="T135" s="100">
        <v>17580</v>
      </c>
      <c r="U135" s="100">
        <v>16596</v>
      </c>
      <c r="V135" s="101">
        <v>8989.44</v>
      </c>
      <c r="W135" s="101">
        <v>1255004.75</v>
      </c>
      <c r="X135" s="101">
        <v>906217.58</v>
      </c>
    </row>
    <row r="136" spans="1:24" x14ac:dyDescent="0.25">
      <c r="A136" s="76">
        <v>170010</v>
      </c>
      <c r="B136" s="81" t="s">
        <v>178</v>
      </c>
      <c r="C136" s="81" t="str">
        <f>VLOOKUP($A136,IPXIXsource!$A$25:$D$255,4,FALSE)</f>
        <v>Rural</v>
      </c>
      <c r="D136" s="84" t="s">
        <v>45</v>
      </c>
      <c r="E136" s="100">
        <v>4046</v>
      </c>
      <c r="F136" s="100">
        <v>3011</v>
      </c>
      <c r="G136" s="100">
        <v>2111.6799999999998</v>
      </c>
      <c r="H136" s="101">
        <v>605684.59</v>
      </c>
      <c r="I136" s="101">
        <v>503625.12</v>
      </c>
      <c r="J136" s="100">
        <v>28006</v>
      </c>
      <c r="K136" s="100">
        <v>22276</v>
      </c>
      <c r="L136" s="101">
        <v>15660.45</v>
      </c>
      <c r="M136" s="101">
        <v>2355860.1</v>
      </c>
      <c r="N136" s="101">
        <v>3601007.43</v>
      </c>
      <c r="O136" s="100">
        <v>36366</v>
      </c>
      <c r="P136" s="100">
        <v>30385</v>
      </c>
      <c r="Q136" s="101">
        <v>21130.01</v>
      </c>
      <c r="R136" s="101">
        <v>2282192.52</v>
      </c>
      <c r="S136" s="101">
        <v>5181719.5999999996</v>
      </c>
      <c r="T136" s="100">
        <v>42925</v>
      </c>
      <c r="U136" s="100">
        <v>37049</v>
      </c>
      <c r="V136" s="101">
        <v>26223.14</v>
      </c>
      <c r="W136" s="101">
        <v>3676992.45</v>
      </c>
      <c r="X136" s="101">
        <v>5755616.8899999997</v>
      </c>
    </row>
    <row r="137" spans="1:24" x14ac:dyDescent="0.25">
      <c r="A137" s="76">
        <v>72018</v>
      </c>
      <c r="B137" s="81" t="s">
        <v>179</v>
      </c>
      <c r="C137" s="81" t="str">
        <f>VLOOKUP($A137,IPXIXsource!$A$25:$D$255,4,FALSE)</f>
        <v>Rural</v>
      </c>
      <c r="D137" s="84" t="s">
        <v>45</v>
      </c>
      <c r="E137" s="100">
        <v>28422</v>
      </c>
      <c r="F137" s="100">
        <v>23229</v>
      </c>
      <c r="G137" s="100">
        <v>14807.24</v>
      </c>
      <c r="H137" s="101">
        <v>2898963.36</v>
      </c>
      <c r="I137" s="101">
        <v>2098835.98</v>
      </c>
      <c r="J137" s="100">
        <v>24495</v>
      </c>
      <c r="K137" s="100">
        <v>19412</v>
      </c>
      <c r="L137" s="101">
        <v>13361.12</v>
      </c>
      <c r="M137" s="101">
        <v>2563352.12</v>
      </c>
      <c r="N137" s="101">
        <v>2262661.66</v>
      </c>
      <c r="O137" s="100">
        <v>26232</v>
      </c>
      <c r="P137" s="100">
        <v>21155</v>
      </c>
      <c r="Q137" s="101">
        <v>14039.23</v>
      </c>
      <c r="R137" s="101">
        <v>2678258.5499999998</v>
      </c>
      <c r="S137" s="101">
        <v>2138405.2200000002</v>
      </c>
      <c r="T137" s="100">
        <v>24443</v>
      </c>
      <c r="U137" s="100">
        <v>20065</v>
      </c>
      <c r="V137" s="101">
        <v>13009.11</v>
      </c>
      <c r="W137" s="101">
        <v>2882690.91</v>
      </c>
      <c r="X137" s="101">
        <v>2301195.94</v>
      </c>
    </row>
    <row r="138" spans="1:24" x14ac:dyDescent="0.25">
      <c r="A138" s="76">
        <v>73405</v>
      </c>
      <c r="B138" s="81" t="s">
        <v>180</v>
      </c>
      <c r="C138" s="81" t="str">
        <f>VLOOKUP($A138,IPXIXsource!$A$25:$D$255,4,FALSE)</f>
        <v>Rural</v>
      </c>
      <c r="D138" s="84" t="s">
        <v>45</v>
      </c>
      <c r="E138" s="100">
        <v>24159</v>
      </c>
      <c r="F138" s="100">
        <v>21383</v>
      </c>
      <c r="G138" s="100">
        <v>13898.26</v>
      </c>
      <c r="H138" s="101">
        <v>3776577.75</v>
      </c>
      <c r="I138" s="101">
        <v>1174464.93</v>
      </c>
      <c r="J138" s="100">
        <v>14599</v>
      </c>
      <c r="K138" s="100">
        <v>12990</v>
      </c>
      <c r="L138" s="101">
        <v>7647.81</v>
      </c>
      <c r="M138" s="101">
        <v>2000889.6</v>
      </c>
      <c r="N138" s="101">
        <v>728667.27</v>
      </c>
      <c r="O138" s="100">
        <v>12283</v>
      </c>
      <c r="P138" s="100">
        <v>11166</v>
      </c>
      <c r="Q138" s="101">
        <v>6718.62</v>
      </c>
      <c r="R138" s="101">
        <v>1578359.71</v>
      </c>
      <c r="S138" s="101">
        <v>614842.27</v>
      </c>
      <c r="T138" s="100">
        <v>9776</v>
      </c>
      <c r="U138" s="100">
        <v>8777</v>
      </c>
      <c r="V138" s="101">
        <v>5380.9</v>
      </c>
      <c r="W138" s="101">
        <v>1044363.21</v>
      </c>
      <c r="X138" s="101">
        <v>538851.5</v>
      </c>
    </row>
    <row r="139" spans="1:24" x14ac:dyDescent="0.25">
      <c r="A139" s="76">
        <v>72022</v>
      </c>
      <c r="B139" s="81" t="s">
        <v>181</v>
      </c>
      <c r="C139" s="81" t="str">
        <f>VLOOKUP($A139,IPXIXsource!$A$25:$D$255,4,FALSE)</f>
        <v>Rural</v>
      </c>
      <c r="D139" s="84" t="s">
        <v>45</v>
      </c>
      <c r="E139" s="100">
        <v>24534</v>
      </c>
      <c r="F139" s="100">
        <v>20758</v>
      </c>
      <c r="G139" s="100">
        <v>14698.19</v>
      </c>
      <c r="H139" s="101">
        <v>2030389.69</v>
      </c>
      <c r="I139" s="101">
        <v>2037704.09</v>
      </c>
      <c r="J139" s="100">
        <v>28146</v>
      </c>
      <c r="K139" s="100">
        <v>23661</v>
      </c>
      <c r="L139" s="101">
        <v>18005.22</v>
      </c>
      <c r="M139" s="101">
        <v>2503183.83</v>
      </c>
      <c r="N139" s="101">
        <v>2161897.11</v>
      </c>
      <c r="O139" s="100">
        <v>30762</v>
      </c>
      <c r="P139" s="100">
        <v>26148</v>
      </c>
      <c r="Q139" s="101">
        <v>19140.3</v>
      </c>
      <c r="R139" s="101">
        <v>2739494.87</v>
      </c>
      <c r="S139" s="101">
        <v>2053846.6</v>
      </c>
      <c r="T139" s="100">
        <v>34854</v>
      </c>
      <c r="U139" s="100">
        <v>29581</v>
      </c>
      <c r="V139" s="101">
        <v>21247.68</v>
      </c>
      <c r="W139" s="101">
        <v>3096118.11</v>
      </c>
      <c r="X139" s="101">
        <v>2083980.36</v>
      </c>
    </row>
    <row r="140" spans="1:24" x14ac:dyDescent="0.25">
      <c r="A140" s="76">
        <v>73473</v>
      </c>
      <c r="B140" s="81" t="s">
        <v>182</v>
      </c>
      <c r="C140" s="81" t="str">
        <f>VLOOKUP($A140,IPXIXsource!$A$25:$D$255,4,FALSE)</f>
        <v>Rural</v>
      </c>
      <c r="D140" s="84" t="s">
        <v>45</v>
      </c>
      <c r="E140" s="100">
        <v>28735</v>
      </c>
      <c r="F140" s="100">
        <v>23844</v>
      </c>
      <c r="G140" s="100">
        <v>15033.55</v>
      </c>
      <c r="H140" s="101">
        <v>3086750.4</v>
      </c>
      <c r="I140" s="101">
        <v>1815019.12</v>
      </c>
      <c r="J140" s="100">
        <v>25985</v>
      </c>
      <c r="K140" s="100">
        <v>21368</v>
      </c>
      <c r="L140" s="101">
        <v>12776.54</v>
      </c>
      <c r="M140" s="101">
        <v>1806676.01</v>
      </c>
      <c r="N140" s="101">
        <v>1671410.38</v>
      </c>
      <c r="O140" s="100">
        <v>36656</v>
      </c>
      <c r="P140" s="100">
        <v>30026</v>
      </c>
      <c r="Q140" s="101">
        <v>17450.2</v>
      </c>
      <c r="R140" s="101">
        <v>2148494.65</v>
      </c>
      <c r="S140" s="101">
        <v>1736519.52</v>
      </c>
      <c r="T140" s="100">
        <v>38460</v>
      </c>
      <c r="U140" s="100">
        <v>30791</v>
      </c>
      <c r="V140" s="101">
        <v>17015.84</v>
      </c>
      <c r="W140" s="101">
        <v>1860013.48</v>
      </c>
      <c r="X140" s="101">
        <v>1744597.26</v>
      </c>
    </row>
    <row r="141" spans="1:24" x14ac:dyDescent="0.25">
      <c r="A141" s="76">
        <v>74357</v>
      </c>
      <c r="B141" s="81" t="s">
        <v>183</v>
      </c>
      <c r="C141" s="81" t="str">
        <f>VLOOKUP($A141,IPXIXsource!$A$25:$D$255,4,FALSE)</f>
        <v>Rural</v>
      </c>
      <c r="D141" s="84" t="s">
        <v>45</v>
      </c>
      <c r="E141" s="100">
        <v>16142</v>
      </c>
      <c r="F141" s="100">
        <v>15659</v>
      </c>
      <c r="G141" s="100">
        <v>10066.31</v>
      </c>
      <c r="H141" s="101">
        <v>1202445.26</v>
      </c>
      <c r="I141" s="101">
        <v>1212153.98</v>
      </c>
      <c r="J141" s="100">
        <v>18972</v>
      </c>
      <c r="K141" s="100">
        <v>18218</v>
      </c>
      <c r="L141" s="101">
        <v>12306.74</v>
      </c>
      <c r="M141" s="101">
        <v>1543696.1</v>
      </c>
      <c r="N141" s="101">
        <v>1251315.6000000001</v>
      </c>
      <c r="O141" s="100">
        <v>18301</v>
      </c>
      <c r="P141" s="100">
        <v>17559</v>
      </c>
      <c r="Q141" s="101">
        <v>10712.11</v>
      </c>
      <c r="R141" s="101">
        <v>1521123.87</v>
      </c>
      <c r="S141" s="101">
        <v>951515.36</v>
      </c>
      <c r="T141" s="100">
        <v>13976</v>
      </c>
      <c r="U141" s="100">
        <v>13528</v>
      </c>
      <c r="V141" s="101">
        <v>8170.12</v>
      </c>
      <c r="W141" s="101">
        <v>847347.4</v>
      </c>
      <c r="X141" s="101">
        <v>806360.05</v>
      </c>
    </row>
    <row r="142" spans="1:24" x14ac:dyDescent="0.25">
      <c r="A142" s="76">
        <v>73372</v>
      </c>
      <c r="B142" s="81" t="s">
        <v>184</v>
      </c>
      <c r="C142" s="81" t="str">
        <f>VLOOKUP($A142,IPXIXsource!$A$25:$D$255,4,FALSE)</f>
        <v>Rural</v>
      </c>
      <c r="D142" s="84" t="s">
        <v>45</v>
      </c>
      <c r="E142" s="100">
        <v>14921</v>
      </c>
      <c r="F142" s="100">
        <v>13521</v>
      </c>
      <c r="G142" s="100">
        <v>7218.03</v>
      </c>
      <c r="H142" s="101">
        <v>420074.95</v>
      </c>
      <c r="I142" s="101">
        <v>608034.43000000005</v>
      </c>
      <c r="J142" s="100">
        <v>18024</v>
      </c>
      <c r="K142" s="100">
        <v>15903</v>
      </c>
      <c r="L142" s="101">
        <v>10365.450000000001</v>
      </c>
      <c r="M142" s="101">
        <v>664468.44999999995</v>
      </c>
      <c r="N142" s="101">
        <v>703128.82</v>
      </c>
      <c r="O142" s="100">
        <v>17880</v>
      </c>
      <c r="P142" s="100">
        <v>15788</v>
      </c>
      <c r="Q142" s="101">
        <v>9960.36</v>
      </c>
      <c r="R142" s="101">
        <v>815142.27</v>
      </c>
      <c r="S142" s="101">
        <v>590629.03</v>
      </c>
      <c r="T142" s="100">
        <v>18716</v>
      </c>
      <c r="U142" s="100">
        <v>16723</v>
      </c>
      <c r="V142" s="101">
        <v>9711.52</v>
      </c>
      <c r="W142" s="101">
        <v>861865.54</v>
      </c>
      <c r="X142" s="101">
        <v>574689.27</v>
      </c>
    </row>
    <row r="143" spans="1:24" x14ac:dyDescent="0.25">
      <c r="A143" s="76">
        <v>73481</v>
      </c>
      <c r="B143" s="81" t="s">
        <v>185</v>
      </c>
      <c r="C143" s="81" t="str">
        <f>VLOOKUP($A143,IPXIXsource!$A$25:$D$255,4,FALSE)</f>
        <v>Rural</v>
      </c>
      <c r="D143" s="84" t="s">
        <v>45</v>
      </c>
      <c r="E143" s="100">
        <v>24153</v>
      </c>
      <c r="F143" s="100">
        <v>21172</v>
      </c>
      <c r="G143" s="100">
        <v>11844.65</v>
      </c>
      <c r="H143" s="101">
        <v>6420232.5800000001</v>
      </c>
      <c r="I143" s="101">
        <v>1665333.09</v>
      </c>
      <c r="J143" s="100">
        <v>15681</v>
      </c>
      <c r="K143" s="100">
        <v>13766</v>
      </c>
      <c r="L143" s="101">
        <v>8164.87</v>
      </c>
      <c r="M143" s="101">
        <v>4569192.8499999996</v>
      </c>
      <c r="N143" s="101">
        <v>1656530.71</v>
      </c>
      <c r="O143" s="100">
        <v>18058</v>
      </c>
      <c r="P143" s="100">
        <v>15912</v>
      </c>
      <c r="Q143" s="101">
        <v>9466.2000000000007</v>
      </c>
      <c r="R143" s="101">
        <v>5120190.07</v>
      </c>
      <c r="S143" s="101">
        <v>1841734</v>
      </c>
      <c r="T143" s="100">
        <v>19100</v>
      </c>
      <c r="U143" s="100">
        <v>16803</v>
      </c>
      <c r="V143" s="101">
        <v>9533.99</v>
      </c>
      <c r="W143" s="101">
        <v>5167710.88</v>
      </c>
      <c r="X143" s="101">
        <v>1806658.27</v>
      </c>
    </row>
    <row r="144" spans="1:24" x14ac:dyDescent="0.25">
      <c r="A144" s="76">
        <v>73024</v>
      </c>
      <c r="B144" s="81" t="s">
        <v>186</v>
      </c>
      <c r="C144" s="81" t="str">
        <f>VLOOKUP($A144,IPXIXsource!$A$25:$D$255,4,FALSE)</f>
        <v>Rural</v>
      </c>
      <c r="D144" s="84" t="s">
        <v>45</v>
      </c>
      <c r="E144" s="100">
        <v>14322</v>
      </c>
      <c r="F144" s="100">
        <v>11361</v>
      </c>
      <c r="G144" s="100">
        <v>7876.61</v>
      </c>
      <c r="H144" s="101">
        <v>822908.11</v>
      </c>
      <c r="I144" s="101">
        <v>750938.44</v>
      </c>
      <c r="J144" s="100">
        <v>16330</v>
      </c>
      <c r="K144" s="100">
        <v>13211</v>
      </c>
      <c r="L144" s="101">
        <v>9905.41</v>
      </c>
      <c r="M144" s="101">
        <v>1068379.3799999999</v>
      </c>
      <c r="N144" s="101">
        <v>882461.28</v>
      </c>
      <c r="O144" s="100">
        <v>16636</v>
      </c>
      <c r="P144" s="100">
        <v>13591</v>
      </c>
      <c r="Q144" s="101">
        <v>10983.75</v>
      </c>
      <c r="R144" s="101">
        <v>1137318.6499999999</v>
      </c>
      <c r="S144" s="101">
        <v>869954.49</v>
      </c>
      <c r="T144" s="100">
        <v>19667</v>
      </c>
      <c r="U144" s="100">
        <v>15543</v>
      </c>
      <c r="V144" s="101">
        <v>11227.22</v>
      </c>
      <c r="W144" s="101">
        <v>1391467.04</v>
      </c>
      <c r="X144" s="101">
        <v>1050257.5900000001</v>
      </c>
    </row>
    <row r="145" spans="1:66" x14ac:dyDescent="0.25">
      <c r="A145" s="76">
        <v>73448</v>
      </c>
      <c r="B145" s="81" t="s">
        <v>187</v>
      </c>
      <c r="C145" s="81" t="str">
        <f>VLOOKUP($A145,IPXIXsource!$A$25:$D$255,4,FALSE)</f>
        <v>Peer Group 1</v>
      </c>
      <c r="D145" s="84" t="s">
        <v>36</v>
      </c>
      <c r="E145" s="100">
        <v>322154</v>
      </c>
      <c r="F145" s="100">
        <v>291843</v>
      </c>
      <c r="G145" s="100">
        <v>235100.67</v>
      </c>
      <c r="H145" s="101">
        <v>19228154.969999999</v>
      </c>
      <c r="I145" s="101">
        <v>21720743.34</v>
      </c>
      <c r="J145" s="100">
        <v>388294</v>
      </c>
      <c r="K145" s="100">
        <v>349433</v>
      </c>
      <c r="L145" s="101">
        <v>279645.05</v>
      </c>
      <c r="M145" s="101">
        <v>28331872.18</v>
      </c>
      <c r="N145" s="101">
        <v>21579976.550000001</v>
      </c>
      <c r="O145" s="100">
        <v>401849</v>
      </c>
      <c r="P145" s="100">
        <v>364142</v>
      </c>
      <c r="Q145" s="101">
        <v>288308.26</v>
      </c>
      <c r="R145" s="101">
        <v>25948231.920000002</v>
      </c>
      <c r="S145" s="101">
        <v>22049353.34</v>
      </c>
      <c r="T145" s="100">
        <v>412349</v>
      </c>
      <c r="U145" s="100">
        <v>362256</v>
      </c>
      <c r="V145" s="101">
        <v>297326.5</v>
      </c>
      <c r="W145" s="101">
        <v>31466315.760000002</v>
      </c>
      <c r="X145" s="101">
        <v>25243541.719999999</v>
      </c>
      <c r="Y145" s="73"/>
      <c r="Z145" s="73"/>
      <c r="AA145" s="74"/>
      <c r="AB145" s="74"/>
      <c r="AC145" s="73"/>
      <c r="AD145" s="73"/>
      <c r="AE145" s="74"/>
      <c r="AF145" s="74"/>
      <c r="AG145" s="73"/>
      <c r="AH145" s="73"/>
      <c r="AI145" s="74"/>
      <c r="AJ145" s="74"/>
      <c r="AK145" s="73"/>
      <c r="AL145" s="73"/>
      <c r="AM145" s="74"/>
      <c r="AN145" s="74"/>
      <c r="AO145" s="74"/>
      <c r="AP145" s="73"/>
      <c r="AQ145" s="73"/>
      <c r="AR145" s="74"/>
      <c r="AS145" s="74"/>
      <c r="AT145" s="74"/>
      <c r="AU145" s="73"/>
      <c r="AV145" s="73"/>
      <c r="AW145" s="74"/>
      <c r="AX145" s="74"/>
      <c r="AY145" s="74"/>
      <c r="AZ145" s="73"/>
      <c r="BA145" s="73"/>
      <c r="BB145" s="74"/>
      <c r="BC145" s="74"/>
      <c r="BD145" s="74"/>
      <c r="BE145" s="73"/>
      <c r="BF145" s="73"/>
      <c r="BG145" s="74"/>
      <c r="BH145" s="74"/>
      <c r="BI145" s="74"/>
      <c r="BJ145" s="73"/>
      <c r="BK145" s="73"/>
      <c r="BL145" s="74"/>
      <c r="BM145" s="74"/>
      <c r="BN145" s="74"/>
    </row>
    <row r="146" spans="1:66" x14ac:dyDescent="0.25">
      <c r="A146" s="76">
        <v>72041</v>
      </c>
      <c r="B146" s="81" t="s">
        <v>188</v>
      </c>
      <c r="C146" s="81" t="str">
        <f>VLOOKUP($A146,IPXIXsource!$A$25:$D$255,4,FALSE)</f>
        <v>State Hospital</v>
      </c>
      <c r="D146" s="84" t="s">
        <v>49</v>
      </c>
      <c r="E146" s="100">
        <v>37014</v>
      </c>
      <c r="F146" s="100">
        <v>32281</v>
      </c>
      <c r="G146" s="100">
        <v>23557.21</v>
      </c>
      <c r="H146" s="101">
        <v>4103022.86</v>
      </c>
      <c r="I146" s="101">
        <v>2391935.56</v>
      </c>
      <c r="J146" s="100">
        <v>34556</v>
      </c>
      <c r="K146" s="100">
        <v>30141</v>
      </c>
      <c r="L146" s="101">
        <v>25412.48</v>
      </c>
      <c r="M146" s="101">
        <v>4268460.2699999996</v>
      </c>
      <c r="N146" s="101">
        <v>2105765.5</v>
      </c>
      <c r="O146" s="100">
        <v>39672</v>
      </c>
      <c r="P146" s="100">
        <v>34864</v>
      </c>
      <c r="Q146" s="101">
        <v>28574.06</v>
      </c>
      <c r="R146" s="101">
        <v>4600491.08</v>
      </c>
      <c r="S146" s="101">
        <v>2585857.94</v>
      </c>
      <c r="T146" s="100">
        <v>48538</v>
      </c>
      <c r="U146" s="100">
        <v>42270</v>
      </c>
      <c r="V146" s="101">
        <v>29016.51</v>
      </c>
      <c r="W146" s="101">
        <v>4759937.42</v>
      </c>
      <c r="X146" s="101">
        <v>2670703.2000000002</v>
      </c>
    </row>
    <row r="147" spans="1:66" x14ac:dyDescent="0.25">
      <c r="A147" s="76">
        <v>70550</v>
      </c>
      <c r="B147" s="81" t="s">
        <v>190</v>
      </c>
      <c r="C147" s="81" t="str">
        <f>VLOOKUP($A147,IPXIXsource!$A$25:$D$255,4,FALSE)</f>
        <v>DP Psychiatric</v>
      </c>
      <c r="D147" s="78" t="s">
        <v>51</v>
      </c>
      <c r="E147" s="100">
        <v>258</v>
      </c>
      <c r="F147" s="100">
        <v>252</v>
      </c>
      <c r="G147" s="100">
        <v>275.18</v>
      </c>
      <c r="H147" s="101">
        <v>47312.51</v>
      </c>
      <c r="I147" s="101">
        <v>31830.36</v>
      </c>
      <c r="J147" s="100">
        <v>273</v>
      </c>
      <c r="K147" s="100">
        <v>268</v>
      </c>
      <c r="L147" s="101">
        <v>273.06</v>
      </c>
      <c r="M147" s="101">
        <v>39399.919999999998</v>
      </c>
      <c r="N147" s="101">
        <v>30713.34</v>
      </c>
      <c r="O147" s="100">
        <v>880</v>
      </c>
      <c r="P147" s="100">
        <v>848</v>
      </c>
      <c r="Q147" s="101">
        <v>439.4</v>
      </c>
      <c r="R147" s="101">
        <v>55258.06</v>
      </c>
      <c r="S147" s="101">
        <v>41939.910000000003</v>
      </c>
      <c r="T147" s="100">
        <v>8137</v>
      </c>
      <c r="U147" s="100">
        <v>7862</v>
      </c>
      <c r="V147" s="101">
        <v>4706.75</v>
      </c>
      <c r="W147" s="101">
        <v>591244.91</v>
      </c>
      <c r="X147" s="101">
        <v>339892.91</v>
      </c>
      <c r="Y147" s="73"/>
      <c r="Z147" s="73"/>
      <c r="AA147" s="74"/>
      <c r="AB147" s="74"/>
      <c r="AC147" s="73"/>
      <c r="AD147" s="73"/>
      <c r="AE147" s="74"/>
      <c r="AF147" s="74"/>
      <c r="AG147" s="73"/>
      <c r="AH147" s="73"/>
      <c r="AI147" s="74"/>
      <c r="AJ147" s="74"/>
      <c r="AK147" s="73"/>
      <c r="AL147" s="73"/>
      <c r="AM147" s="74"/>
      <c r="AN147" s="74"/>
      <c r="AO147" s="74"/>
      <c r="AP147" s="73"/>
      <c r="AQ147" s="73"/>
      <c r="AR147" s="74"/>
      <c r="AS147" s="74"/>
      <c r="AT147" s="74"/>
      <c r="AU147" s="73"/>
      <c r="AV147" s="73"/>
      <c r="AW147" s="74"/>
      <c r="AX147" s="74"/>
      <c r="AY147" s="74"/>
      <c r="AZ147" s="73"/>
      <c r="BA147" s="73"/>
      <c r="BB147" s="74"/>
      <c r="BC147" s="74"/>
      <c r="BD147" s="74"/>
      <c r="BE147" s="73"/>
      <c r="BF147" s="73"/>
      <c r="BG147" s="74"/>
      <c r="BH147" s="74"/>
      <c r="BI147" s="74"/>
      <c r="BJ147" s="73"/>
      <c r="BK147" s="73"/>
      <c r="BL147" s="74"/>
      <c r="BM147" s="74"/>
      <c r="BN147" s="74"/>
    </row>
    <row r="148" spans="1:66" x14ac:dyDescent="0.25">
      <c r="A148" s="76">
        <v>70501</v>
      </c>
      <c r="B148" s="81" t="s">
        <v>191</v>
      </c>
      <c r="C148" s="81" t="str">
        <f>VLOOKUP($A148,IPXIXsource!$A$25:$D$255,4,FALSE)</f>
        <v>DP Psychiatric</v>
      </c>
      <c r="D148" s="84" t="s">
        <v>51</v>
      </c>
      <c r="E148" s="100">
        <v>1500</v>
      </c>
      <c r="F148" s="100">
        <v>1424</v>
      </c>
      <c r="G148" s="100">
        <v>1646.92</v>
      </c>
      <c r="H148" s="101">
        <v>628162.57999999996</v>
      </c>
      <c r="I148" s="101">
        <v>261049.77</v>
      </c>
      <c r="J148" s="100">
        <v>1751</v>
      </c>
      <c r="K148" s="100">
        <v>1705</v>
      </c>
      <c r="L148" s="101">
        <v>2240.6</v>
      </c>
      <c r="M148" s="101">
        <v>880774.51</v>
      </c>
      <c r="N148" s="101">
        <v>321853.33</v>
      </c>
      <c r="O148" s="100">
        <v>4455</v>
      </c>
      <c r="P148" s="100">
        <v>4227</v>
      </c>
      <c r="Q148" s="101">
        <v>2880.55</v>
      </c>
      <c r="R148" s="101">
        <v>861779.76</v>
      </c>
      <c r="S148" s="101">
        <v>479557.31</v>
      </c>
      <c r="T148" s="100">
        <v>3311</v>
      </c>
      <c r="U148" s="100">
        <v>2991</v>
      </c>
      <c r="V148" s="101">
        <v>2147.0500000000002</v>
      </c>
      <c r="W148" s="101">
        <v>310789.2</v>
      </c>
      <c r="X148" s="101">
        <v>135882.1</v>
      </c>
    </row>
    <row r="149" spans="1:66" x14ac:dyDescent="0.25">
      <c r="A149" s="76">
        <v>70085</v>
      </c>
      <c r="B149" s="81" t="s">
        <v>192</v>
      </c>
      <c r="C149" s="81" t="str">
        <f>VLOOKUP($A149,IPXIXsource!$A$25:$D$255,4,FALSE)</f>
        <v>DP Psychiatric</v>
      </c>
      <c r="D149" s="84" t="s">
        <v>51</v>
      </c>
      <c r="E149" s="100">
        <v>529</v>
      </c>
      <c r="F149" s="100">
        <v>517</v>
      </c>
      <c r="G149" s="100">
        <v>447.96</v>
      </c>
      <c r="H149" s="101">
        <v>75117.66</v>
      </c>
      <c r="I149" s="101">
        <v>94671.88</v>
      </c>
      <c r="J149" s="100">
        <v>415</v>
      </c>
      <c r="K149" s="100">
        <v>391</v>
      </c>
      <c r="L149" s="101">
        <v>413.58</v>
      </c>
      <c r="M149" s="101">
        <v>78295.070000000007</v>
      </c>
      <c r="N149" s="101">
        <v>98321.5</v>
      </c>
      <c r="O149" s="100">
        <v>1718</v>
      </c>
      <c r="P149" s="100">
        <v>1643</v>
      </c>
      <c r="Q149" s="101">
        <v>900.56</v>
      </c>
      <c r="R149" s="101">
        <v>131432.65</v>
      </c>
      <c r="S149" s="101">
        <v>139137.49</v>
      </c>
      <c r="T149" s="100">
        <v>215</v>
      </c>
      <c r="U149" s="100">
        <v>203</v>
      </c>
      <c r="V149" s="101">
        <v>83.8</v>
      </c>
      <c r="W149" s="101">
        <v>11339.81</v>
      </c>
      <c r="X149" s="101">
        <v>10714.99</v>
      </c>
    </row>
    <row r="150" spans="1:66" x14ac:dyDescent="0.25">
      <c r="A150" s="76">
        <v>70505</v>
      </c>
      <c r="B150" s="81" t="s">
        <v>194</v>
      </c>
      <c r="C150" s="81" t="str">
        <f>VLOOKUP($A150,IPXIXsource!$A$25:$D$255,4,FALSE)</f>
        <v>DP Psychiatric</v>
      </c>
      <c r="D150" s="84" t="s">
        <v>51</v>
      </c>
      <c r="E150" s="100">
        <v>1165</v>
      </c>
      <c r="F150" s="100">
        <v>1052</v>
      </c>
      <c r="G150" s="100">
        <v>880.96</v>
      </c>
      <c r="H150" s="101">
        <v>75880.41</v>
      </c>
      <c r="I150" s="101">
        <v>39751.800000000003</v>
      </c>
      <c r="J150" s="100">
        <v>535</v>
      </c>
      <c r="K150" s="100">
        <v>471</v>
      </c>
      <c r="L150" s="101">
        <v>495</v>
      </c>
      <c r="M150" s="101">
        <v>66637.679999999993</v>
      </c>
      <c r="N150" s="101">
        <v>44084.85</v>
      </c>
      <c r="O150" s="100">
        <v>27</v>
      </c>
      <c r="P150" s="100">
        <v>24</v>
      </c>
      <c r="Q150" s="101">
        <v>9.14</v>
      </c>
      <c r="R150" s="101">
        <v>1569.38</v>
      </c>
      <c r="S150" s="101">
        <v>4041.45</v>
      </c>
      <c r="T150" s="100">
        <v>7073</v>
      </c>
      <c r="U150" s="100">
        <v>6487</v>
      </c>
      <c r="V150" s="101">
        <v>4685.78</v>
      </c>
      <c r="W150" s="101">
        <v>508852.14</v>
      </c>
      <c r="X150" s="101">
        <v>253398.04</v>
      </c>
    </row>
    <row r="151" spans="1:66" x14ac:dyDescent="0.25">
      <c r="A151" s="76">
        <v>70584</v>
      </c>
      <c r="B151" s="81" t="s">
        <v>120</v>
      </c>
      <c r="C151" s="81" t="str">
        <f>VLOOKUP($A151,IPXIXsource!$A$25:$D$255,4,FALSE)</f>
        <v>DP Psychiatric</v>
      </c>
      <c r="D151" s="84" t="s">
        <v>51</v>
      </c>
      <c r="E151" s="100">
        <v>37</v>
      </c>
      <c r="F151" s="100">
        <v>35</v>
      </c>
      <c r="G151" s="100">
        <v>36.14</v>
      </c>
      <c r="H151" s="101">
        <v>17149.98</v>
      </c>
      <c r="I151" s="101">
        <v>2466.7199999999998</v>
      </c>
      <c r="J151" s="100">
        <v>311</v>
      </c>
      <c r="K151" s="100">
        <v>305</v>
      </c>
      <c r="L151" s="101">
        <v>159.79</v>
      </c>
      <c r="M151" s="101">
        <v>37118.42</v>
      </c>
      <c r="N151" s="101">
        <v>18975.38</v>
      </c>
      <c r="O151" s="100">
        <v>784</v>
      </c>
      <c r="P151" s="100">
        <v>751</v>
      </c>
      <c r="Q151" s="101">
        <v>370.33</v>
      </c>
      <c r="R151" s="101">
        <v>80414.48</v>
      </c>
      <c r="S151" s="101">
        <v>19820.22</v>
      </c>
      <c r="T151" s="100">
        <v>9690</v>
      </c>
      <c r="U151" s="100">
        <v>8769</v>
      </c>
      <c r="V151" s="101">
        <v>4841.78</v>
      </c>
      <c r="W151" s="101">
        <v>490491.32</v>
      </c>
      <c r="X151" s="101">
        <v>271055.7</v>
      </c>
    </row>
    <row r="152" spans="1:66" x14ac:dyDescent="0.25">
      <c r="A152" s="76">
        <v>70595</v>
      </c>
      <c r="B152" s="81" t="s">
        <v>195</v>
      </c>
      <c r="C152" s="81" t="str">
        <f>VLOOKUP($A152,IPXIXsource!$A$25:$D$255,4,FALSE)</f>
        <v>DP Psychiatric</v>
      </c>
      <c r="D152" s="84" t="s">
        <v>51</v>
      </c>
      <c r="E152" s="100">
        <v>621</v>
      </c>
      <c r="F152" s="100">
        <v>598</v>
      </c>
      <c r="G152" s="100">
        <v>694.24</v>
      </c>
      <c r="H152" s="101">
        <v>116062.67</v>
      </c>
      <c r="I152" s="101">
        <v>78651.22</v>
      </c>
      <c r="J152" s="100">
        <v>985</v>
      </c>
      <c r="K152" s="100">
        <v>946</v>
      </c>
      <c r="L152" s="101">
        <v>1128.53</v>
      </c>
      <c r="M152" s="101">
        <v>203569.61</v>
      </c>
      <c r="N152" s="101">
        <v>140952.06</v>
      </c>
      <c r="O152" s="100">
        <v>1463</v>
      </c>
      <c r="P152" s="100">
        <v>1419</v>
      </c>
      <c r="Q152" s="101">
        <v>912.36</v>
      </c>
      <c r="R152" s="101">
        <v>130126.52</v>
      </c>
      <c r="S152" s="101">
        <v>64146.68</v>
      </c>
      <c r="T152" s="100">
        <v>644</v>
      </c>
      <c r="U152" s="100">
        <v>572</v>
      </c>
      <c r="V152" s="101">
        <v>311.56</v>
      </c>
      <c r="W152" s="101">
        <v>35264.550000000003</v>
      </c>
      <c r="X152" s="101">
        <v>20546.82</v>
      </c>
    </row>
    <row r="153" spans="1:66" x14ac:dyDescent="0.25">
      <c r="A153" s="76">
        <v>70557</v>
      </c>
      <c r="B153" s="81" t="s">
        <v>196</v>
      </c>
      <c r="C153" s="81" t="str">
        <f>VLOOKUP($A153,IPXIXsource!$A$25:$D$255,4,FALSE)</f>
        <v>DP Psychiatric</v>
      </c>
      <c r="D153" s="84" t="s">
        <v>51</v>
      </c>
      <c r="E153" s="100">
        <v>62</v>
      </c>
      <c r="F153" s="100">
        <v>58</v>
      </c>
      <c r="G153" s="100">
        <v>50.94</v>
      </c>
      <c r="H153" s="101">
        <v>21951.17</v>
      </c>
      <c r="I153" s="101">
        <v>128.91999999999999</v>
      </c>
      <c r="J153" s="100">
        <v>167</v>
      </c>
      <c r="K153" s="100">
        <v>159</v>
      </c>
      <c r="L153" s="101">
        <v>148.12</v>
      </c>
      <c r="M153" s="101">
        <v>79868.929999999993</v>
      </c>
      <c r="N153" s="101">
        <v>0</v>
      </c>
      <c r="O153" s="100">
        <v>529</v>
      </c>
      <c r="P153" s="100">
        <v>460</v>
      </c>
      <c r="Q153" s="101">
        <v>350.09</v>
      </c>
      <c r="R153" s="101">
        <v>75570.8</v>
      </c>
      <c r="S153" s="101">
        <v>17489.34</v>
      </c>
      <c r="T153" s="100">
        <v>382</v>
      </c>
      <c r="U153" s="100">
        <v>341</v>
      </c>
      <c r="V153" s="101">
        <v>252.42</v>
      </c>
      <c r="W153" s="101">
        <v>26902.05</v>
      </c>
      <c r="X153" s="101">
        <v>20867.72</v>
      </c>
    </row>
    <row r="154" spans="1:66" x14ac:dyDescent="0.25">
      <c r="A154" s="76">
        <v>70513</v>
      </c>
      <c r="B154" s="81" t="s">
        <v>197</v>
      </c>
      <c r="C154" s="81" t="str">
        <f>VLOOKUP($A154,IPXIXsource!$A$25:$D$255,4,FALSE)</f>
        <v>DP Psychiatric</v>
      </c>
      <c r="D154" s="84" t="s">
        <v>51</v>
      </c>
      <c r="E154" s="100">
        <v>198</v>
      </c>
      <c r="F154" s="100">
        <v>179</v>
      </c>
      <c r="G154" s="100">
        <v>154.16999999999999</v>
      </c>
      <c r="H154" s="101">
        <v>56768.23</v>
      </c>
      <c r="I154" s="101">
        <v>30900.82</v>
      </c>
      <c r="J154" s="100">
        <v>107</v>
      </c>
      <c r="K154" s="100">
        <v>104</v>
      </c>
      <c r="L154" s="101">
        <v>121.13</v>
      </c>
      <c r="M154" s="101">
        <v>54362.49</v>
      </c>
      <c r="N154" s="101">
        <v>27615.48</v>
      </c>
      <c r="O154" s="100">
        <v>14</v>
      </c>
      <c r="P154" s="100">
        <v>13</v>
      </c>
      <c r="Q154" s="101">
        <v>3.96</v>
      </c>
      <c r="R154" s="101">
        <v>577.55999999999995</v>
      </c>
      <c r="S154" s="101">
        <v>323.04000000000002</v>
      </c>
      <c r="T154" s="100">
        <v>12722</v>
      </c>
      <c r="U154" s="100">
        <v>11722</v>
      </c>
      <c r="V154" s="101">
        <v>10060.84</v>
      </c>
      <c r="W154" s="101">
        <v>906787.35</v>
      </c>
      <c r="X154" s="101">
        <v>374747.27</v>
      </c>
    </row>
    <row r="155" spans="1:66" x14ac:dyDescent="0.25">
      <c r="A155" s="81">
        <v>70534</v>
      </c>
      <c r="B155" s="81" t="s">
        <v>198</v>
      </c>
      <c r="C155" s="81" t="str">
        <f>VLOOKUP($A155,IPXIXsource!$A$25:$D$255,4,FALSE)</f>
        <v>DP Psychiatric</v>
      </c>
      <c r="D155" s="84" t="s">
        <v>51</v>
      </c>
      <c r="E155" s="79">
        <v>9</v>
      </c>
      <c r="F155" s="79">
        <v>8</v>
      </c>
      <c r="G155" s="79">
        <v>14.82</v>
      </c>
      <c r="H155" s="80">
        <v>416.57</v>
      </c>
      <c r="I155" s="80">
        <v>323.97000000000003</v>
      </c>
      <c r="J155" s="79"/>
      <c r="K155" s="79"/>
      <c r="L155" s="80"/>
      <c r="M155" s="80"/>
      <c r="N155" s="80"/>
      <c r="O155" s="79">
        <v>24</v>
      </c>
      <c r="P155" s="79">
        <v>23</v>
      </c>
      <c r="Q155" s="80">
        <v>34.729999999999997</v>
      </c>
      <c r="R155" s="80">
        <v>3285.41</v>
      </c>
      <c r="S155" s="80">
        <v>909.07</v>
      </c>
      <c r="T155" s="79">
        <v>9279</v>
      </c>
      <c r="U155" s="79">
        <v>8210</v>
      </c>
      <c r="V155" s="80">
        <v>6896.25</v>
      </c>
      <c r="W155" s="80">
        <v>699672.65</v>
      </c>
      <c r="X155" s="80">
        <v>288923.65999999997</v>
      </c>
    </row>
    <row r="156" spans="1:66" x14ac:dyDescent="0.25">
      <c r="A156" s="76">
        <v>70533</v>
      </c>
      <c r="B156" s="81" t="s">
        <v>199</v>
      </c>
      <c r="C156" s="81" t="str">
        <f>VLOOKUP($A156,IPXIXsource!$A$25:$D$255,4,FALSE)</f>
        <v>DP Psychiatric</v>
      </c>
      <c r="D156" s="84" t="s">
        <v>51</v>
      </c>
      <c r="E156" s="100">
        <v>1825</v>
      </c>
      <c r="F156" s="100">
        <v>1719</v>
      </c>
      <c r="G156" s="100">
        <v>1211.8599999999999</v>
      </c>
      <c r="H156" s="101">
        <v>335058.56</v>
      </c>
      <c r="I156" s="101">
        <v>240939.44</v>
      </c>
      <c r="J156" s="100">
        <v>3943</v>
      </c>
      <c r="K156" s="100">
        <v>3748</v>
      </c>
      <c r="L156" s="101">
        <v>2046.54</v>
      </c>
      <c r="M156" s="101">
        <v>474988.2</v>
      </c>
      <c r="N156" s="101">
        <v>293990.78999999998</v>
      </c>
      <c r="O156" s="100">
        <v>10275</v>
      </c>
      <c r="P156" s="100">
        <v>9806</v>
      </c>
      <c r="Q156" s="101">
        <v>4617.38</v>
      </c>
      <c r="R156" s="101">
        <v>855509.6</v>
      </c>
      <c r="S156" s="101">
        <v>688603.5</v>
      </c>
      <c r="T156" s="100">
        <v>1472</v>
      </c>
      <c r="U156" s="100">
        <v>1386</v>
      </c>
      <c r="V156" s="101">
        <v>729.52</v>
      </c>
      <c r="W156" s="101">
        <v>128215.23</v>
      </c>
      <c r="X156" s="101">
        <v>441479.28</v>
      </c>
    </row>
    <row r="157" spans="1:66" x14ac:dyDescent="0.25">
      <c r="A157" s="76">
        <v>70453</v>
      </c>
      <c r="B157" s="81" t="s">
        <v>127</v>
      </c>
      <c r="C157" s="81" t="str">
        <f>VLOOKUP($A157,IPXIXsource!$A$25:$D$255,4,FALSE)</f>
        <v>DP Psychiatric</v>
      </c>
      <c r="D157" s="84" t="s">
        <v>51</v>
      </c>
      <c r="E157" s="100">
        <v>140</v>
      </c>
      <c r="F157" s="100">
        <v>127</v>
      </c>
      <c r="G157" s="100">
        <v>120.98</v>
      </c>
      <c r="H157" s="101">
        <v>35727.089999999997</v>
      </c>
      <c r="I157" s="101">
        <v>15172.73</v>
      </c>
      <c r="J157" s="100">
        <v>208</v>
      </c>
      <c r="K157" s="100">
        <v>195</v>
      </c>
      <c r="L157" s="101">
        <v>199.55</v>
      </c>
      <c r="M157" s="101">
        <v>69254.03</v>
      </c>
      <c r="N157" s="101">
        <v>25808.080000000002</v>
      </c>
      <c r="O157" s="100">
        <v>2016</v>
      </c>
      <c r="P157" s="100">
        <v>1857</v>
      </c>
      <c r="Q157" s="101">
        <v>1162.8900000000001</v>
      </c>
      <c r="R157" s="101">
        <v>632816.5</v>
      </c>
      <c r="S157" s="101">
        <v>95807.44</v>
      </c>
      <c r="T157" s="100">
        <v>446</v>
      </c>
      <c r="U157" s="100">
        <v>409</v>
      </c>
      <c r="V157" s="101">
        <v>313.45999999999998</v>
      </c>
      <c r="W157" s="101">
        <v>98513.07</v>
      </c>
      <c r="X157" s="101">
        <v>17858.310000000001</v>
      </c>
    </row>
    <row r="158" spans="1:66" x14ac:dyDescent="0.25">
      <c r="A158" s="76">
        <v>70577</v>
      </c>
      <c r="B158" s="81" t="s">
        <v>200</v>
      </c>
      <c r="C158" s="81" t="str">
        <f>VLOOKUP($A158,IPXIXsource!$A$25:$D$255,4,FALSE)</f>
        <v>DP Psychiatric</v>
      </c>
      <c r="D158" s="84" t="s">
        <v>51</v>
      </c>
      <c r="E158" s="100">
        <v>40</v>
      </c>
      <c r="F158" s="100">
        <v>36</v>
      </c>
      <c r="G158" s="100">
        <v>29.11</v>
      </c>
      <c r="H158" s="101">
        <v>6835.91</v>
      </c>
      <c r="I158" s="101">
        <v>3725.38</v>
      </c>
      <c r="J158" s="100">
        <v>57</v>
      </c>
      <c r="K158" s="100">
        <v>53</v>
      </c>
      <c r="L158" s="101">
        <v>67.67</v>
      </c>
      <c r="M158" s="101">
        <v>21753.94</v>
      </c>
      <c r="N158" s="101">
        <v>1612.03</v>
      </c>
      <c r="O158" s="100">
        <v>230</v>
      </c>
      <c r="P158" s="100">
        <v>200</v>
      </c>
      <c r="Q158" s="101">
        <v>307.99</v>
      </c>
      <c r="R158" s="101">
        <v>87879.76</v>
      </c>
      <c r="S158" s="101">
        <v>4744.13</v>
      </c>
      <c r="T158" s="100">
        <v>4078</v>
      </c>
      <c r="U158" s="100">
        <v>3673</v>
      </c>
      <c r="V158" s="101">
        <v>3116.52</v>
      </c>
      <c r="W158" s="101">
        <v>349173.19</v>
      </c>
      <c r="X158" s="101">
        <v>158488.92000000001</v>
      </c>
    </row>
    <row r="159" spans="1:66" x14ac:dyDescent="0.25">
      <c r="A159" s="76">
        <v>70586</v>
      </c>
      <c r="B159" s="81" t="s">
        <v>133</v>
      </c>
      <c r="C159" s="81" t="str">
        <f>VLOOKUP($A159,IPXIXsource!$A$25:$D$255,4,FALSE)</f>
        <v>DP Psychiatric</v>
      </c>
      <c r="D159" s="84" t="s">
        <v>51</v>
      </c>
      <c r="E159" s="100"/>
      <c r="F159" s="100"/>
      <c r="G159" s="100"/>
      <c r="H159" s="101"/>
      <c r="I159" s="101"/>
      <c r="J159" s="100"/>
      <c r="K159" s="100"/>
      <c r="L159" s="101"/>
      <c r="M159" s="101"/>
      <c r="N159" s="101"/>
      <c r="O159" s="100"/>
      <c r="P159" s="100"/>
      <c r="Q159" s="101"/>
      <c r="R159" s="101"/>
      <c r="S159" s="101"/>
      <c r="T159" s="100">
        <v>6</v>
      </c>
      <c r="U159" s="100">
        <v>5</v>
      </c>
      <c r="V159" s="101">
        <v>4.9000000000000004</v>
      </c>
      <c r="W159" s="101">
        <v>328.98</v>
      </c>
      <c r="X159" s="101">
        <v>123.21</v>
      </c>
    </row>
    <row r="160" spans="1:66" x14ac:dyDescent="0.25">
      <c r="A160" s="76">
        <v>70559</v>
      </c>
      <c r="B160" s="81" t="s">
        <v>201</v>
      </c>
      <c r="C160" s="81" t="str">
        <f>VLOOKUP($A160,IPXIXsource!$A$25:$D$255,4,FALSE)</f>
        <v>DP Psychiatric</v>
      </c>
      <c r="D160" s="84" t="s">
        <v>51</v>
      </c>
      <c r="E160" s="100"/>
      <c r="F160" s="100"/>
      <c r="G160" s="100"/>
      <c r="H160" s="101"/>
      <c r="I160" s="101"/>
      <c r="J160" s="100">
        <v>6</v>
      </c>
      <c r="K160" s="100">
        <v>6</v>
      </c>
      <c r="L160" s="101">
        <v>8.82</v>
      </c>
      <c r="M160" s="101">
        <v>1378.7</v>
      </c>
      <c r="N160" s="101">
        <v>890.33</v>
      </c>
      <c r="O160" s="100">
        <v>4</v>
      </c>
      <c r="P160" s="100">
        <v>4</v>
      </c>
      <c r="Q160" s="101">
        <v>7.94</v>
      </c>
      <c r="R160" s="101">
        <v>848.75</v>
      </c>
      <c r="S160" s="101">
        <v>690.36</v>
      </c>
      <c r="T160" s="100">
        <v>4</v>
      </c>
      <c r="U160" s="100">
        <v>4</v>
      </c>
      <c r="V160" s="101">
        <v>1.24</v>
      </c>
      <c r="W160" s="101">
        <v>89.99</v>
      </c>
      <c r="X160" s="101">
        <v>80.650000000000006</v>
      </c>
    </row>
    <row r="161" spans="1:24" x14ac:dyDescent="0.25">
      <c r="A161" s="76">
        <v>70512</v>
      </c>
      <c r="B161" s="81" t="s">
        <v>71</v>
      </c>
      <c r="C161" s="81" t="str">
        <f>VLOOKUP($A161,IPXIXsource!$A$25:$D$255,4,FALSE)</f>
        <v>DP Psychiatric</v>
      </c>
      <c r="D161" s="84" t="s">
        <v>51</v>
      </c>
      <c r="E161" s="100">
        <v>509</v>
      </c>
      <c r="F161" s="100">
        <v>480</v>
      </c>
      <c r="G161" s="100">
        <v>345.45</v>
      </c>
      <c r="H161" s="101">
        <v>64636.34</v>
      </c>
      <c r="I161" s="101">
        <v>33497.07</v>
      </c>
      <c r="J161" s="100">
        <v>629</v>
      </c>
      <c r="K161" s="100">
        <v>583</v>
      </c>
      <c r="L161" s="101">
        <v>413.42</v>
      </c>
      <c r="M161" s="101">
        <v>92821.89</v>
      </c>
      <c r="N161" s="101">
        <v>54102.46</v>
      </c>
      <c r="O161" s="100">
        <v>241</v>
      </c>
      <c r="P161" s="100">
        <v>228</v>
      </c>
      <c r="Q161" s="101">
        <v>159.41</v>
      </c>
      <c r="R161" s="101">
        <v>49388.12</v>
      </c>
      <c r="S161" s="101">
        <v>35052.07</v>
      </c>
      <c r="T161" s="100">
        <v>13425</v>
      </c>
      <c r="U161" s="100">
        <v>12355</v>
      </c>
      <c r="V161" s="101">
        <v>8359.49</v>
      </c>
      <c r="W161" s="101">
        <v>1276315.22</v>
      </c>
      <c r="X161" s="101">
        <v>635407.4</v>
      </c>
    </row>
    <row r="162" spans="1:24" x14ac:dyDescent="0.25">
      <c r="A162" s="76">
        <v>70567</v>
      </c>
      <c r="B162" s="81" t="s">
        <v>72</v>
      </c>
      <c r="C162" s="81" t="str">
        <f>VLOOKUP($A162,IPXIXsource!$A$25:$D$255,4,FALSE)</f>
        <v>DP Psychiatric</v>
      </c>
      <c r="D162" s="84" t="s">
        <v>51</v>
      </c>
      <c r="E162" s="100">
        <v>1251</v>
      </c>
      <c r="F162" s="100">
        <v>1218</v>
      </c>
      <c r="G162" s="100">
        <v>1807</v>
      </c>
      <c r="H162" s="101">
        <v>407192.85</v>
      </c>
      <c r="I162" s="101">
        <v>298252.05</v>
      </c>
      <c r="J162" s="100">
        <v>2640</v>
      </c>
      <c r="K162" s="100">
        <v>2549</v>
      </c>
      <c r="L162" s="101">
        <v>2930.59</v>
      </c>
      <c r="M162" s="101">
        <v>566806.01</v>
      </c>
      <c r="N162" s="101">
        <v>398052.89</v>
      </c>
      <c r="O162" s="100">
        <v>4886</v>
      </c>
      <c r="P162" s="100">
        <v>4454</v>
      </c>
      <c r="Q162" s="101">
        <v>2428.0300000000002</v>
      </c>
      <c r="R162" s="101">
        <v>453190.95</v>
      </c>
      <c r="S162" s="101">
        <v>372664.7</v>
      </c>
      <c r="T162" s="100">
        <v>2361</v>
      </c>
      <c r="U162" s="100">
        <v>2200</v>
      </c>
      <c r="V162" s="101">
        <v>1523.98</v>
      </c>
      <c r="W162" s="101">
        <v>183324.07</v>
      </c>
      <c r="X162" s="101">
        <v>149560.5</v>
      </c>
    </row>
    <row r="163" spans="1:24" x14ac:dyDescent="0.25">
      <c r="A163" s="76">
        <v>70574</v>
      </c>
      <c r="B163" s="81" t="s">
        <v>74</v>
      </c>
      <c r="C163" s="81" t="str">
        <f>VLOOKUP($A163,IPXIXsource!$A$25:$D$255,4,FALSE)</f>
        <v>DP Psychiatric</v>
      </c>
      <c r="D163" s="84" t="s">
        <v>51</v>
      </c>
      <c r="E163" s="100">
        <v>35</v>
      </c>
      <c r="F163" s="100">
        <v>34</v>
      </c>
      <c r="G163" s="100">
        <v>33.479999999999997</v>
      </c>
      <c r="H163" s="101">
        <v>7579.35</v>
      </c>
      <c r="I163" s="101">
        <v>13204.79</v>
      </c>
      <c r="J163" s="100">
        <v>183</v>
      </c>
      <c r="K163" s="100">
        <v>176</v>
      </c>
      <c r="L163" s="101">
        <v>193.73</v>
      </c>
      <c r="M163" s="101">
        <v>84754.61</v>
      </c>
      <c r="N163" s="101">
        <v>66013.460000000006</v>
      </c>
      <c r="O163" s="100">
        <v>174</v>
      </c>
      <c r="P163" s="100">
        <v>159</v>
      </c>
      <c r="Q163" s="101">
        <v>82.6</v>
      </c>
      <c r="R163" s="101">
        <v>10537.08</v>
      </c>
      <c r="S163" s="101">
        <v>6391.14</v>
      </c>
      <c r="T163" s="100">
        <v>124</v>
      </c>
      <c r="U163" s="100">
        <v>105</v>
      </c>
      <c r="V163" s="101">
        <v>166.79</v>
      </c>
      <c r="W163" s="101">
        <v>19466</v>
      </c>
      <c r="X163" s="101">
        <v>14385.94</v>
      </c>
    </row>
    <row r="164" spans="1:24" x14ac:dyDescent="0.25">
      <c r="A164" s="76">
        <v>70503</v>
      </c>
      <c r="B164" s="81" t="s">
        <v>202</v>
      </c>
      <c r="C164" s="81" t="str">
        <f>VLOOKUP($A164,IPXIXsource!$A$25:$D$255,4,FALSE)</f>
        <v>DP Psychiatric</v>
      </c>
      <c r="D164" s="84" t="s">
        <v>51</v>
      </c>
      <c r="E164" s="100">
        <v>129</v>
      </c>
      <c r="F164" s="100">
        <v>124</v>
      </c>
      <c r="G164" s="100">
        <v>156.80000000000001</v>
      </c>
      <c r="H164" s="101">
        <v>62431.43</v>
      </c>
      <c r="I164" s="101">
        <v>41644.620000000003</v>
      </c>
      <c r="J164" s="100">
        <v>60</v>
      </c>
      <c r="K164" s="100">
        <v>59</v>
      </c>
      <c r="L164" s="101">
        <v>76.86</v>
      </c>
      <c r="M164" s="101">
        <v>24896.31</v>
      </c>
      <c r="N164" s="101">
        <v>13827.64</v>
      </c>
      <c r="O164" s="100">
        <v>14</v>
      </c>
      <c r="P164" s="100">
        <v>14</v>
      </c>
      <c r="Q164" s="101">
        <v>19.98</v>
      </c>
      <c r="R164" s="101">
        <v>7033.69</v>
      </c>
      <c r="S164" s="101">
        <v>4280.0600000000004</v>
      </c>
      <c r="T164" s="100">
        <v>71</v>
      </c>
      <c r="U164" s="100">
        <v>65</v>
      </c>
      <c r="V164" s="101">
        <v>34.32</v>
      </c>
      <c r="W164" s="101">
        <v>3542.38</v>
      </c>
      <c r="X164" s="101">
        <v>4316</v>
      </c>
    </row>
    <row r="165" spans="1:24" x14ac:dyDescent="0.25">
      <c r="A165" s="76">
        <v>70551</v>
      </c>
      <c r="B165" s="81" t="s">
        <v>203</v>
      </c>
      <c r="C165" s="81" t="str">
        <f>VLOOKUP($A165,IPXIXsource!$A$25:$D$255,4,FALSE)</f>
        <v>DP Psychiatric</v>
      </c>
      <c r="D165" s="84" t="s">
        <v>51</v>
      </c>
      <c r="E165" s="100">
        <v>140</v>
      </c>
      <c r="F165" s="100">
        <v>130</v>
      </c>
      <c r="G165" s="100">
        <v>123.69</v>
      </c>
      <c r="H165" s="101">
        <v>14390.2</v>
      </c>
      <c r="I165" s="101">
        <v>14167.15</v>
      </c>
      <c r="J165" s="100">
        <v>422</v>
      </c>
      <c r="K165" s="100">
        <v>392</v>
      </c>
      <c r="L165" s="101">
        <v>364.54</v>
      </c>
      <c r="M165" s="101">
        <v>44689.17</v>
      </c>
      <c r="N165" s="101">
        <v>40991.9</v>
      </c>
      <c r="O165" s="100">
        <v>646</v>
      </c>
      <c r="P165" s="100">
        <v>617</v>
      </c>
      <c r="Q165" s="101">
        <v>435.66</v>
      </c>
      <c r="R165" s="101">
        <v>49051.199999999997</v>
      </c>
      <c r="S165" s="101">
        <v>23497.13</v>
      </c>
      <c r="T165" s="100">
        <v>33</v>
      </c>
      <c r="U165" s="100">
        <v>32</v>
      </c>
      <c r="V165" s="101">
        <v>10.44</v>
      </c>
      <c r="W165" s="101">
        <v>1582.44</v>
      </c>
      <c r="X165" s="101">
        <v>1496.4</v>
      </c>
    </row>
    <row r="166" spans="1:24" x14ac:dyDescent="0.25">
      <c r="A166" s="76">
        <v>70558</v>
      </c>
      <c r="B166" s="81" t="s">
        <v>138</v>
      </c>
      <c r="C166" s="81" t="str">
        <f>VLOOKUP($A166,IPXIXsource!$A$25:$D$255,4,FALSE)</f>
        <v>Rural DPP</v>
      </c>
      <c r="D166" s="84" t="s">
        <v>53</v>
      </c>
      <c r="E166" s="100">
        <v>150</v>
      </c>
      <c r="F166" s="100">
        <v>141</v>
      </c>
      <c r="G166" s="100">
        <v>182.24</v>
      </c>
      <c r="H166" s="101">
        <v>82447.8</v>
      </c>
      <c r="I166" s="101">
        <v>45600.52</v>
      </c>
      <c r="J166" s="100">
        <v>266</v>
      </c>
      <c r="K166" s="100">
        <v>258</v>
      </c>
      <c r="L166" s="101">
        <v>292.76</v>
      </c>
      <c r="M166" s="101">
        <v>181376.07</v>
      </c>
      <c r="N166" s="101">
        <v>69316</v>
      </c>
      <c r="O166" s="100">
        <v>761</v>
      </c>
      <c r="P166" s="100">
        <v>727</v>
      </c>
      <c r="Q166" s="101">
        <v>441.07</v>
      </c>
      <c r="R166" s="101">
        <v>131148.09</v>
      </c>
      <c r="S166" s="101">
        <v>76936.14</v>
      </c>
      <c r="T166" s="100">
        <v>2208</v>
      </c>
      <c r="U166" s="100">
        <v>1943</v>
      </c>
      <c r="V166" s="101">
        <v>894.64</v>
      </c>
      <c r="W166" s="101"/>
      <c r="X166" s="101">
        <v>40876.68</v>
      </c>
    </row>
    <row r="167" spans="1:24" x14ac:dyDescent="0.25">
      <c r="A167" s="76">
        <v>70561</v>
      </c>
      <c r="B167" s="81" t="s">
        <v>204</v>
      </c>
      <c r="C167" s="81" t="str">
        <f>VLOOKUP($A167,IPXIXsource!$A$25:$D$255,4,FALSE)</f>
        <v>Rural DPP</v>
      </c>
      <c r="D167" s="84" t="s">
        <v>53</v>
      </c>
      <c r="E167" s="100"/>
      <c r="F167" s="100"/>
      <c r="G167" s="100"/>
      <c r="H167" s="101"/>
      <c r="I167" s="101"/>
      <c r="J167" s="100"/>
      <c r="K167" s="100"/>
      <c r="L167" s="101"/>
      <c r="M167" s="101"/>
      <c r="N167" s="101"/>
      <c r="O167" s="100"/>
      <c r="P167" s="100"/>
      <c r="Q167" s="101"/>
      <c r="R167" s="101"/>
      <c r="S167" s="101"/>
      <c r="T167" s="100">
        <v>2608</v>
      </c>
      <c r="U167" s="100">
        <v>2340</v>
      </c>
      <c r="V167" s="101">
        <v>1147.78</v>
      </c>
      <c r="W167" s="101">
        <v>159183.23000000001</v>
      </c>
      <c r="X167" s="101">
        <v>149727.12</v>
      </c>
    </row>
    <row r="168" spans="1:24" x14ac:dyDescent="0.25">
      <c r="A168" s="76">
        <v>70528</v>
      </c>
      <c r="B168" s="81" t="s">
        <v>205</v>
      </c>
      <c r="C168" s="81" t="str">
        <f>VLOOKUP($A168,IPXIXsource!$A$25:$D$255,4,FALSE)</f>
        <v>Rural DPP</v>
      </c>
      <c r="D168" s="84" t="s">
        <v>53</v>
      </c>
      <c r="E168" s="100"/>
      <c r="F168" s="100"/>
      <c r="G168" s="100"/>
      <c r="H168" s="101"/>
      <c r="I168" s="101"/>
      <c r="J168" s="100"/>
      <c r="K168" s="100"/>
      <c r="L168" s="101"/>
      <c r="M168" s="101"/>
      <c r="N168" s="101"/>
      <c r="O168" s="100"/>
      <c r="P168" s="100"/>
      <c r="Q168" s="101"/>
      <c r="R168" s="101"/>
      <c r="S168" s="101"/>
      <c r="T168" s="100">
        <v>1727</v>
      </c>
      <c r="U168" s="100">
        <v>1498</v>
      </c>
      <c r="V168" s="101">
        <v>873.34</v>
      </c>
      <c r="W168" s="101">
        <v>179400.06</v>
      </c>
      <c r="X168" s="101">
        <v>66403.820000000007</v>
      </c>
    </row>
    <row r="169" spans="1:24" x14ac:dyDescent="0.25">
      <c r="A169" s="76">
        <v>70526</v>
      </c>
      <c r="B169" s="81" t="s">
        <v>206</v>
      </c>
      <c r="C169" s="81" t="str">
        <f>VLOOKUP($A169,IPXIXsource!$A$25:$D$255,4,FALSE)</f>
        <v>Rural DPP</v>
      </c>
      <c r="D169" s="84" t="s">
        <v>53</v>
      </c>
      <c r="E169" s="100">
        <v>975</v>
      </c>
      <c r="F169" s="100">
        <v>826</v>
      </c>
      <c r="G169" s="100">
        <v>466.17</v>
      </c>
      <c r="H169" s="101">
        <v>83014.539999999994</v>
      </c>
      <c r="I169" s="101">
        <v>46735.360000000001</v>
      </c>
      <c r="J169" s="100">
        <v>223</v>
      </c>
      <c r="K169" s="100">
        <v>175</v>
      </c>
      <c r="L169" s="101">
        <v>111.77</v>
      </c>
      <c r="M169" s="101">
        <v>17737.12</v>
      </c>
      <c r="N169" s="101">
        <v>13095.98</v>
      </c>
      <c r="O169" s="100">
        <v>1</v>
      </c>
      <c r="P169" s="100">
        <v>1</v>
      </c>
      <c r="Q169" s="101">
        <v>0.23</v>
      </c>
      <c r="R169" s="101">
        <v>61.64</v>
      </c>
      <c r="S169" s="101">
        <v>0</v>
      </c>
      <c r="T169" s="100">
        <v>1102</v>
      </c>
      <c r="U169" s="100">
        <v>838</v>
      </c>
      <c r="V169" s="101">
        <v>491.18</v>
      </c>
      <c r="W169" s="101">
        <v>68600.72</v>
      </c>
      <c r="X169" s="101">
        <v>82023.600000000006</v>
      </c>
    </row>
    <row r="170" spans="1:24" x14ac:dyDescent="0.25">
      <c r="A170" s="76">
        <v>170006</v>
      </c>
      <c r="B170" s="81" t="s">
        <v>207</v>
      </c>
      <c r="C170" s="81" t="str">
        <f>VLOOKUP($A170,IPXIXsource!$A$25:$D$255,4,FALSE)</f>
        <v>Rural DPP</v>
      </c>
      <c r="D170" s="84" t="s">
        <v>53</v>
      </c>
      <c r="E170" s="100">
        <v>2</v>
      </c>
      <c r="F170" s="100">
        <v>2</v>
      </c>
      <c r="G170" s="100">
        <v>2.88</v>
      </c>
      <c r="H170" s="101"/>
      <c r="I170" s="101">
        <v>807.86</v>
      </c>
      <c r="J170" s="100">
        <v>19</v>
      </c>
      <c r="K170" s="100">
        <v>14</v>
      </c>
      <c r="L170" s="101">
        <v>6.38</v>
      </c>
      <c r="M170" s="101"/>
      <c r="N170" s="101">
        <v>485.59</v>
      </c>
      <c r="O170" s="100">
        <v>95</v>
      </c>
      <c r="P170" s="100">
        <v>72</v>
      </c>
      <c r="Q170" s="101">
        <v>181.28</v>
      </c>
      <c r="R170" s="101"/>
      <c r="S170" s="101">
        <v>12360.1</v>
      </c>
      <c r="T170" s="100">
        <v>116</v>
      </c>
      <c r="U170" s="100">
        <v>86</v>
      </c>
      <c r="V170" s="101">
        <v>53.29</v>
      </c>
      <c r="W170" s="101"/>
      <c r="X170" s="101">
        <v>14688.89</v>
      </c>
    </row>
    <row r="171" spans="1:24" x14ac:dyDescent="0.25">
      <c r="A171" s="76">
        <v>70516</v>
      </c>
      <c r="B171" s="81" t="s">
        <v>208</v>
      </c>
      <c r="C171" s="81" t="str">
        <f>VLOOKUP($A171,IPXIXsource!$A$25:$D$255,4,FALSE)</f>
        <v>Rural DPP</v>
      </c>
      <c r="D171" s="84" t="s">
        <v>53</v>
      </c>
      <c r="E171" s="100">
        <v>57</v>
      </c>
      <c r="F171" s="100">
        <v>56</v>
      </c>
      <c r="G171" s="100">
        <v>65.88</v>
      </c>
      <c r="H171" s="101">
        <v>94426.07</v>
      </c>
      <c r="I171" s="101">
        <v>112386.08</v>
      </c>
      <c r="J171" s="100">
        <v>159</v>
      </c>
      <c r="K171" s="100">
        <v>156</v>
      </c>
      <c r="L171" s="101">
        <v>133.94999999999999</v>
      </c>
      <c r="M171" s="101">
        <v>74175.210000000006</v>
      </c>
      <c r="N171" s="101">
        <v>92807.41</v>
      </c>
      <c r="O171" s="100">
        <v>124</v>
      </c>
      <c r="P171" s="100">
        <v>120</v>
      </c>
      <c r="Q171" s="101">
        <v>92.3</v>
      </c>
      <c r="R171" s="101">
        <v>51489.02</v>
      </c>
      <c r="S171" s="101">
        <v>32420.2</v>
      </c>
      <c r="T171" s="100"/>
      <c r="U171" s="100"/>
      <c r="V171" s="101"/>
      <c r="W171" s="101"/>
      <c r="X171" s="101"/>
    </row>
    <row r="172" spans="1:24" x14ac:dyDescent="0.25">
      <c r="A172" s="76">
        <v>70592</v>
      </c>
      <c r="B172" s="81" t="s">
        <v>156</v>
      </c>
      <c r="C172" s="81" t="str">
        <f>VLOOKUP($A172,IPXIXsource!$A$25:$D$255,4,FALSE)</f>
        <v>Rural DPP</v>
      </c>
      <c r="D172" s="84" t="s">
        <v>53</v>
      </c>
      <c r="E172" s="100">
        <v>128</v>
      </c>
      <c r="F172" s="100">
        <v>127</v>
      </c>
      <c r="G172" s="100">
        <v>143.06</v>
      </c>
      <c r="H172" s="101">
        <v>76038.77</v>
      </c>
      <c r="I172" s="101">
        <v>183136.09</v>
      </c>
      <c r="J172" s="100">
        <v>266</v>
      </c>
      <c r="K172" s="100">
        <v>246</v>
      </c>
      <c r="L172" s="101">
        <v>183.81</v>
      </c>
      <c r="M172" s="101">
        <v>92727.46</v>
      </c>
      <c r="N172" s="101">
        <v>129031.91</v>
      </c>
      <c r="O172" s="100">
        <v>489</v>
      </c>
      <c r="P172" s="100">
        <v>469</v>
      </c>
      <c r="Q172" s="101">
        <v>295.61</v>
      </c>
      <c r="R172" s="101">
        <v>120112.43</v>
      </c>
      <c r="S172" s="101">
        <v>106750.73</v>
      </c>
      <c r="T172" s="100">
        <v>98</v>
      </c>
      <c r="U172" s="100">
        <v>91</v>
      </c>
      <c r="V172" s="101">
        <v>55.2</v>
      </c>
      <c r="W172" s="101">
        <v>26545.68</v>
      </c>
      <c r="X172" s="101">
        <v>26169.56</v>
      </c>
    </row>
    <row r="173" spans="1:24" x14ac:dyDescent="0.25">
      <c r="A173" s="76">
        <v>70580</v>
      </c>
      <c r="B173" s="81" t="s">
        <v>209</v>
      </c>
      <c r="C173" s="81" t="str">
        <f>VLOOKUP($A173,IPXIXsource!$A$25:$D$255,4,FALSE)</f>
        <v>Rural DPP</v>
      </c>
      <c r="D173" s="84" t="s">
        <v>53</v>
      </c>
      <c r="E173" s="100">
        <v>3</v>
      </c>
      <c r="F173" s="100">
        <v>3</v>
      </c>
      <c r="G173" s="100">
        <v>4.33</v>
      </c>
      <c r="H173" s="101">
        <v>475.59</v>
      </c>
      <c r="I173" s="101">
        <v>866.35</v>
      </c>
      <c r="J173" s="100">
        <v>17</v>
      </c>
      <c r="K173" s="100">
        <v>17</v>
      </c>
      <c r="L173" s="101">
        <v>16.07</v>
      </c>
      <c r="M173" s="101">
        <v>2576.36</v>
      </c>
      <c r="N173" s="101">
        <v>3980.5</v>
      </c>
      <c r="O173" s="100">
        <v>130</v>
      </c>
      <c r="P173" s="100">
        <v>118</v>
      </c>
      <c r="Q173" s="101">
        <v>114.31</v>
      </c>
      <c r="R173" s="101">
        <v>19827.330000000002</v>
      </c>
      <c r="S173" s="101">
        <v>17912.560000000001</v>
      </c>
      <c r="T173" s="100">
        <v>1166</v>
      </c>
      <c r="U173" s="100">
        <v>935</v>
      </c>
      <c r="V173" s="101">
        <v>610.59</v>
      </c>
      <c r="W173" s="101">
        <v>54987.62</v>
      </c>
      <c r="X173" s="101">
        <v>72281.850000000006</v>
      </c>
    </row>
    <row r="174" spans="1:24" x14ac:dyDescent="0.25">
      <c r="A174" s="76">
        <v>70570</v>
      </c>
      <c r="B174" s="81" t="s">
        <v>164</v>
      </c>
      <c r="C174" s="81" t="str">
        <f>VLOOKUP($A174,IPXIXsource!$A$25:$D$255,4,FALSE)</f>
        <v>Rural DPP</v>
      </c>
      <c r="D174" s="84" t="s">
        <v>53</v>
      </c>
      <c r="E174" s="100">
        <v>272</v>
      </c>
      <c r="F174" s="100">
        <v>260</v>
      </c>
      <c r="G174" s="100">
        <v>240.87</v>
      </c>
      <c r="H174" s="101">
        <v>143616.29999999999</v>
      </c>
      <c r="I174" s="101">
        <v>95497.26</v>
      </c>
      <c r="J174" s="100">
        <v>661</v>
      </c>
      <c r="K174" s="100">
        <v>623</v>
      </c>
      <c r="L174" s="101">
        <v>382.77</v>
      </c>
      <c r="M174" s="101">
        <v>183000.04</v>
      </c>
      <c r="N174" s="101">
        <v>69528.31</v>
      </c>
      <c r="O174" s="100">
        <v>1305</v>
      </c>
      <c r="P174" s="100">
        <v>1246</v>
      </c>
      <c r="Q174" s="101">
        <v>726.03</v>
      </c>
      <c r="R174" s="101">
        <v>298705.83</v>
      </c>
      <c r="S174" s="101">
        <v>131681.88</v>
      </c>
      <c r="T174" s="100">
        <v>189</v>
      </c>
      <c r="U174" s="100">
        <v>181</v>
      </c>
      <c r="V174" s="101">
        <v>105.61</v>
      </c>
      <c r="W174" s="101">
        <v>25929.33</v>
      </c>
      <c r="X174" s="101">
        <v>13716.85</v>
      </c>
    </row>
    <row r="175" spans="1:24" x14ac:dyDescent="0.25">
      <c r="A175" s="76">
        <v>70654</v>
      </c>
      <c r="B175" s="81" t="s">
        <v>167</v>
      </c>
      <c r="C175" s="81" t="str">
        <f>VLOOKUP($A175,IPXIXsource!$A$25:$D$255,4,FALSE)</f>
        <v>Rural DPP</v>
      </c>
      <c r="D175" s="84" t="s">
        <v>53</v>
      </c>
      <c r="E175" s="100">
        <v>28</v>
      </c>
      <c r="F175" s="100">
        <v>21</v>
      </c>
      <c r="G175" s="100">
        <v>15.75</v>
      </c>
      <c r="H175" s="101">
        <v>3188.39</v>
      </c>
      <c r="I175" s="101">
        <v>1837.24</v>
      </c>
      <c r="J175" s="100">
        <v>17</v>
      </c>
      <c r="K175" s="100">
        <v>17</v>
      </c>
      <c r="L175" s="101">
        <v>18.37</v>
      </c>
      <c r="M175" s="101">
        <v>5273.07</v>
      </c>
      <c r="N175" s="101">
        <v>4414.95</v>
      </c>
      <c r="O175" s="100">
        <v>641</v>
      </c>
      <c r="P175" s="100">
        <v>628</v>
      </c>
      <c r="Q175" s="101">
        <v>331.48</v>
      </c>
      <c r="R175" s="101">
        <v>77266.31</v>
      </c>
      <c r="S175" s="101">
        <v>59044.97</v>
      </c>
      <c r="T175" s="100">
        <v>8</v>
      </c>
      <c r="U175" s="100">
        <v>8</v>
      </c>
      <c r="V175" s="101">
        <v>1.75</v>
      </c>
      <c r="W175" s="101">
        <v>269.79000000000002</v>
      </c>
      <c r="X175" s="101">
        <v>594.24</v>
      </c>
    </row>
    <row r="176" spans="1:24" x14ac:dyDescent="0.25">
      <c r="A176" s="76">
        <v>70445</v>
      </c>
      <c r="B176" s="81" t="s">
        <v>210</v>
      </c>
      <c r="C176" s="81" t="str">
        <f>VLOOKUP($A176,IPXIXsource!$A$25:$D$255,4,FALSE)</f>
        <v>Rural DPP</v>
      </c>
      <c r="D176" s="84" t="s">
        <v>53</v>
      </c>
      <c r="E176" s="100"/>
      <c r="F176" s="100"/>
      <c r="G176" s="100"/>
      <c r="H176" s="101"/>
      <c r="I176" s="101"/>
      <c r="J176" s="100"/>
      <c r="K176" s="100"/>
      <c r="L176" s="101"/>
      <c r="M176" s="101"/>
      <c r="N176" s="101"/>
      <c r="O176" s="100"/>
      <c r="P176" s="100"/>
      <c r="Q176" s="101"/>
      <c r="R176" s="101"/>
      <c r="S176" s="101"/>
      <c r="T176" s="100">
        <v>324</v>
      </c>
      <c r="U176" s="100">
        <v>305</v>
      </c>
      <c r="V176" s="101">
        <v>234.18</v>
      </c>
      <c r="W176" s="101">
        <v>24532.639999999999</v>
      </c>
      <c r="X176" s="101">
        <v>17498.259999999998</v>
      </c>
    </row>
    <row r="177" spans="1:24" x14ac:dyDescent="0.25">
      <c r="A177" s="76">
        <v>71083</v>
      </c>
      <c r="B177" s="81" t="s">
        <v>212</v>
      </c>
      <c r="C177" s="81" t="str">
        <f>VLOOKUP($A177,IPXIXsource!$A$25:$D$255,4,FALSE)</f>
        <v>FS Psychiatric</v>
      </c>
      <c r="D177" s="84" t="s">
        <v>55</v>
      </c>
      <c r="E177" s="100">
        <v>980</v>
      </c>
      <c r="F177" s="100">
        <v>928</v>
      </c>
      <c r="G177" s="100">
        <v>792.53</v>
      </c>
      <c r="H177" s="101">
        <v>819613.08</v>
      </c>
      <c r="I177" s="101">
        <v>611768.53</v>
      </c>
      <c r="J177" s="100">
        <v>1491</v>
      </c>
      <c r="K177" s="100">
        <v>1409</v>
      </c>
      <c r="L177" s="101">
        <v>1229.45</v>
      </c>
      <c r="M177" s="101">
        <v>1021051.95</v>
      </c>
      <c r="N177" s="101">
        <v>553872.23</v>
      </c>
      <c r="O177" s="100">
        <v>3450</v>
      </c>
      <c r="P177" s="100">
        <v>3285</v>
      </c>
      <c r="Q177" s="101">
        <v>2649.55</v>
      </c>
      <c r="R177" s="101">
        <v>1153889.92</v>
      </c>
      <c r="S177" s="101">
        <v>212458.05</v>
      </c>
      <c r="T177" s="100">
        <v>656</v>
      </c>
      <c r="U177" s="100">
        <v>626</v>
      </c>
      <c r="V177" s="101">
        <v>501.48</v>
      </c>
      <c r="W177" s="101">
        <v>192183.02</v>
      </c>
      <c r="X177" s="101">
        <v>35160.199999999997</v>
      </c>
    </row>
    <row r="178" spans="1:24" x14ac:dyDescent="0.25">
      <c r="A178" s="76">
        <v>170020</v>
      </c>
      <c r="B178" s="81" t="s">
        <v>213</v>
      </c>
      <c r="C178" s="81" t="str">
        <f>VLOOKUP($A178,IPXIXsource!$A$25:$D$255,4,FALSE)</f>
        <v>FS Psychiatric</v>
      </c>
      <c r="D178" s="84" t="s">
        <v>55</v>
      </c>
      <c r="E178" s="100"/>
      <c r="F178" s="100"/>
      <c r="G178" s="100"/>
      <c r="H178" s="101"/>
      <c r="I178" s="101"/>
      <c r="J178" s="100">
        <v>10</v>
      </c>
      <c r="K178" s="100">
        <v>10</v>
      </c>
      <c r="L178" s="101">
        <v>10.37</v>
      </c>
      <c r="M178" s="101"/>
      <c r="N178" s="101">
        <v>639.25</v>
      </c>
      <c r="O178" s="100">
        <v>500</v>
      </c>
      <c r="P178" s="100">
        <v>489</v>
      </c>
      <c r="Q178" s="101">
        <v>388.89</v>
      </c>
      <c r="R178" s="101"/>
      <c r="S178" s="101">
        <v>39878.959999999999</v>
      </c>
      <c r="T178" s="100">
        <v>691</v>
      </c>
      <c r="U178" s="100">
        <v>675</v>
      </c>
      <c r="V178" s="101">
        <v>629.70000000000005</v>
      </c>
      <c r="W178" s="101"/>
      <c r="X178" s="101">
        <v>67531.179999999993</v>
      </c>
    </row>
    <row r="179" spans="1:24" x14ac:dyDescent="0.25">
      <c r="A179" s="76">
        <v>118416</v>
      </c>
      <c r="B179" s="81" t="s">
        <v>215</v>
      </c>
      <c r="C179" s="81" t="str">
        <f>VLOOKUP($A179,IPXIXsource!$A$25:$D$255,4,FALSE)</f>
        <v>FS Psychiatric</v>
      </c>
      <c r="D179" s="84" t="s">
        <v>55</v>
      </c>
      <c r="E179" s="100">
        <v>2490</v>
      </c>
      <c r="F179" s="100">
        <v>2389</v>
      </c>
      <c r="G179" s="100">
        <v>1880.1</v>
      </c>
      <c r="H179" s="101"/>
      <c r="I179" s="101">
        <v>106.1</v>
      </c>
      <c r="J179" s="100">
        <v>4620</v>
      </c>
      <c r="K179" s="100">
        <v>4341</v>
      </c>
      <c r="L179" s="101">
        <v>3218.31</v>
      </c>
      <c r="M179" s="101"/>
      <c r="N179" s="101">
        <v>1363.6</v>
      </c>
      <c r="O179" s="100">
        <v>4850</v>
      </c>
      <c r="P179" s="100">
        <v>4639</v>
      </c>
      <c r="Q179" s="101">
        <v>3791.18</v>
      </c>
      <c r="R179" s="101"/>
      <c r="S179" s="101">
        <v>951.12</v>
      </c>
      <c r="T179" s="100">
        <v>842</v>
      </c>
      <c r="U179" s="100">
        <v>813</v>
      </c>
      <c r="V179" s="101">
        <v>680.31</v>
      </c>
      <c r="W179" s="101"/>
      <c r="X179" s="101">
        <v>1000.38</v>
      </c>
    </row>
    <row r="180" spans="1:24" x14ac:dyDescent="0.25">
      <c r="A180" s="76">
        <v>70954</v>
      </c>
      <c r="B180" s="81" t="s">
        <v>217</v>
      </c>
      <c r="C180" s="81" t="str">
        <f>VLOOKUP($A180,IPXIXsource!$A$25:$D$255,4,FALSE)</f>
        <v>FS Psychiatric</v>
      </c>
      <c r="D180" s="84" t="s">
        <v>55</v>
      </c>
      <c r="E180" s="100">
        <v>641</v>
      </c>
      <c r="F180" s="100">
        <v>579</v>
      </c>
      <c r="G180" s="100">
        <v>316.36</v>
      </c>
      <c r="H180" s="101">
        <v>434100.24</v>
      </c>
      <c r="I180" s="101">
        <v>0</v>
      </c>
      <c r="J180" s="100">
        <v>834</v>
      </c>
      <c r="K180" s="100">
        <v>759</v>
      </c>
      <c r="L180" s="101">
        <v>478.82</v>
      </c>
      <c r="M180" s="101">
        <v>476929.56</v>
      </c>
      <c r="N180" s="101">
        <v>1066.77</v>
      </c>
      <c r="O180" s="100">
        <v>666</v>
      </c>
      <c r="P180" s="100">
        <v>640</v>
      </c>
      <c r="Q180" s="101">
        <v>548.9</v>
      </c>
      <c r="R180" s="101">
        <v>670792.34</v>
      </c>
      <c r="S180" s="101">
        <v>95.18</v>
      </c>
      <c r="T180" s="100">
        <v>79</v>
      </c>
      <c r="U180" s="100">
        <v>79</v>
      </c>
      <c r="V180" s="101">
        <v>75.41</v>
      </c>
      <c r="W180" s="101">
        <v>89552.7</v>
      </c>
      <c r="X180" s="101">
        <v>65.260000000000005</v>
      </c>
    </row>
    <row r="181" spans="1:24" x14ac:dyDescent="0.25">
      <c r="A181" s="76">
        <v>45518</v>
      </c>
      <c r="B181" s="81" t="s">
        <v>218</v>
      </c>
      <c r="C181" s="81" t="str">
        <f>VLOOKUP($A181,IPXIXsource!$A$25:$D$255,4,FALSE)</f>
        <v>FS Psychiatric</v>
      </c>
      <c r="D181" s="84" t="s">
        <v>55</v>
      </c>
      <c r="E181" s="100">
        <v>3366</v>
      </c>
      <c r="F181" s="100">
        <v>3170</v>
      </c>
      <c r="G181" s="100">
        <v>2420.1</v>
      </c>
      <c r="H181" s="101"/>
      <c r="I181" s="101">
        <v>22921.82</v>
      </c>
      <c r="J181" s="100">
        <v>2928</v>
      </c>
      <c r="K181" s="100">
        <v>2761</v>
      </c>
      <c r="L181" s="101">
        <v>2073.94</v>
      </c>
      <c r="M181" s="101"/>
      <c r="N181" s="101">
        <v>914.09</v>
      </c>
      <c r="O181" s="100">
        <v>3520</v>
      </c>
      <c r="P181" s="100">
        <v>3310</v>
      </c>
      <c r="Q181" s="101">
        <v>2673.99</v>
      </c>
      <c r="R181" s="101"/>
      <c r="S181" s="101">
        <v>232.66</v>
      </c>
      <c r="T181" s="100">
        <v>421</v>
      </c>
      <c r="U181" s="100">
        <v>388</v>
      </c>
      <c r="V181" s="101">
        <v>298.3</v>
      </c>
      <c r="W181" s="101"/>
      <c r="X181" s="101">
        <v>372.4</v>
      </c>
    </row>
    <row r="182" spans="1:24" x14ac:dyDescent="0.25">
      <c r="A182" s="76">
        <v>74982</v>
      </c>
      <c r="B182" s="81" t="s">
        <v>219</v>
      </c>
      <c r="C182" s="81" t="str">
        <f>VLOOKUP($A182,IPXIXsource!$A$25:$D$255,4,FALSE)</f>
        <v>FS Psychiatric</v>
      </c>
      <c r="D182" s="84" t="s">
        <v>55</v>
      </c>
      <c r="E182" s="100">
        <v>3</v>
      </c>
      <c r="F182" s="100">
        <v>3</v>
      </c>
      <c r="G182" s="100">
        <v>3.03</v>
      </c>
      <c r="H182" s="101">
        <v>2289.87</v>
      </c>
      <c r="I182" s="101">
        <v>522.54</v>
      </c>
      <c r="J182" s="100">
        <v>5</v>
      </c>
      <c r="K182" s="100">
        <v>5</v>
      </c>
      <c r="L182" s="101">
        <v>2.4500000000000002</v>
      </c>
      <c r="M182" s="101">
        <v>2811.01</v>
      </c>
      <c r="N182" s="101">
        <v>654.42999999999995</v>
      </c>
      <c r="O182" s="100">
        <v>14</v>
      </c>
      <c r="P182" s="100">
        <v>2</v>
      </c>
      <c r="Q182" s="101">
        <v>2.02</v>
      </c>
      <c r="R182" s="101">
        <v>14275.82</v>
      </c>
      <c r="S182" s="101">
        <v>2572.67</v>
      </c>
      <c r="T182" s="100">
        <v>18</v>
      </c>
      <c r="U182" s="100">
        <v>13</v>
      </c>
      <c r="V182" s="101">
        <v>4.16</v>
      </c>
      <c r="W182" s="101">
        <v>6589.72</v>
      </c>
      <c r="X182" s="101">
        <v>1657.07</v>
      </c>
    </row>
    <row r="183" spans="1:24" x14ac:dyDescent="0.25">
      <c r="A183" s="76">
        <v>70920</v>
      </c>
      <c r="B183" s="81" t="s">
        <v>220</v>
      </c>
      <c r="C183" s="81" t="str">
        <f>VLOOKUP($A183,IPXIXsource!$A$25:$D$255,4,FALSE)</f>
        <v>FS Psychiatric</v>
      </c>
      <c r="D183" s="84" t="s">
        <v>55</v>
      </c>
      <c r="E183" s="100">
        <v>1267</v>
      </c>
      <c r="F183" s="100">
        <v>1107</v>
      </c>
      <c r="G183" s="100">
        <v>898.96</v>
      </c>
      <c r="H183" s="101">
        <v>206229.47</v>
      </c>
      <c r="I183" s="101">
        <v>861.47</v>
      </c>
      <c r="J183" s="100">
        <v>509</v>
      </c>
      <c r="K183" s="100">
        <v>451</v>
      </c>
      <c r="L183" s="101">
        <v>433.02</v>
      </c>
      <c r="M183" s="101">
        <v>101180.72</v>
      </c>
      <c r="N183" s="101">
        <v>0</v>
      </c>
      <c r="O183" s="100">
        <v>340</v>
      </c>
      <c r="P183" s="100">
        <v>323</v>
      </c>
      <c r="Q183" s="101">
        <v>265.88</v>
      </c>
      <c r="R183" s="101">
        <v>57915.97</v>
      </c>
      <c r="S183" s="101">
        <v>23.57</v>
      </c>
      <c r="T183" s="100">
        <v>43</v>
      </c>
      <c r="U183" s="100">
        <v>43</v>
      </c>
      <c r="V183" s="101">
        <v>38.96</v>
      </c>
      <c r="W183" s="101">
        <v>4726.92</v>
      </c>
      <c r="X183" s="101">
        <v>134.84</v>
      </c>
    </row>
    <row r="184" spans="1:24" x14ac:dyDescent="0.25">
      <c r="A184" s="76">
        <v>132723</v>
      </c>
      <c r="B184" s="81" t="s">
        <v>221</v>
      </c>
      <c r="C184" s="81" t="str">
        <f>VLOOKUP($A184,IPXIXsource!$A$25:$D$255,4,FALSE)</f>
        <v>FS Psychiatric</v>
      </c>
      <c r="D184" s="84" t="s">
        <v>55</v>
      </c>
      <c r="E184" s="100"/>
      <c r="F184" s="100"/>
      <c r="G184" s="100"/>
      <c r="H184" s="101"/>
      <c r="I184" s="101"/>
      <c r="J184" s="100">
        <v>232</v>
      </c>
      <c r="K184" s="100">
        <v>189</v>
      </c>
      <c r="L184" s="101">
        <v>118.35</v>
      </c>
      <c r="M184" s="101"/>
      <c r="N184" s="101">
        <v>0</v>
      </c>
      <c r="O184" s="100">
        <v>390</v>
      </c>
      <c r="P184" s="100">
        <v>370</v>
      </c>
      <c r="Q184" s="101">
        <v>237.01</v>
      </c>
      <c r="R184" s="101"/>
      <c r="S184" s="101">
        <v>5451.93</v>
      </c>
      <c r="T184" s="100"/>
      <c r="U184" s="100"/>
      <c r="V184" s="101"/>
      <c r="W184" s="101"/>
      <c r="X184" s="101"/>
    </row>
    <row r="185" spans="1:24" x14ac:dyDescent="0.25">
      <c r="A185" s="76">
        <v>170012</v>
      </c>
      <c r="B185" s="81" t="s">
        <v>221</v>
      </c>
      <c r="C185" s="81" t="str">
        <f>VLOOKUP($A185,IPXIXsource!$A$25:$D$255,4,FALSE)</f>
        <v>FS Psychiatric</v>
      </c>
      <c r="D185" s="84" t="s">
        <v>55</v>
      </c>
      <c r="E185" s="100">
        <v>2</v>
      </c>
      <c r="F185" s="100">
        <v>2</v>
      </c>
      <c r="G185" s="100">
        <v>2.44</v>
      </c>
      <c r="H185" s="101"/>
      <c r="I185" s="101">
        <v>39.4</v>
      </c>
      <c r="J185" s="100">
        <v>67</v>
      </c>
      <c r="K185" s="100">
        <v>65</v>
      </c>
      <c r="L185" s="101">
        <v>61.51</v>
      </c>
      <c r="M185" s="101"/>
      <c r="N185" s="101">
        <v>0</v>
      </c>
      <c r="O185" s="100">
        <v>145</v>
      </c>
      <c r="P185" s="100">
        <v>141</v>
      </c>
      <c r="Q185" s="101">
        <v>126.97</v>
      </c>
      <c r="R185" s="101"/>
      <c r="S185" s="101">
        <v>341.41</v>
      </c>
      <c r="T185" s="100"/>
      <c r="U185" s="100"/>
      <c r="V185" s="101"/>
      <c r="W185" s="101"/>
      <c r="X185" s="101"/>
    </row>
    <row r="186" spans="1:24" x14ac:dyDescent="0.25">
      <c r="A186" s="76">
        <v>70435</v>
      </c>
      <c r="B186" s="81" t="s">
        <v>222</v>
      </c>
      <c r="C186" s="81" t="str">
        <f>VLOOKUP($A186,IPXIXsource!$A$25:$D$255,4,FALSE)</f>
        <v>FS Psychiatric</v>
      </c>
      <c r="D186" s="84" t="s">
        <v>55</v>
      </c>
      <c r="E186" s="100">
        <v>2093</v>
      </c>
      <c r="F186" s="100">
        <v>2052</v>
      </c>
      <c r="G186" s="100">
        <v>1790.68</v>
      </c>
      <c r="H186" s="101">
        <v>1966995.75</v>
      </c>
      <c r="I186" s="101">
        <v>387.3</v>
      </c>
      <c r="J186" s="100">
        <v>1441</v>
      </c>
      <c r="K186" s="100">
        <v>1410</v>
      </c>
      <c r="L186" s="101">
        <v>1205.1400000000001</v>
      </c>
      <c r="M186" s="101">
        <v>957637.14</v>
      </c>
      <c r="N186" s="101">
        <v>754.57</v>
      </c>
      <c r="O186" s="100">
        <v>341</v>
      </c>
      <c r="P186" s="100">
        <v>328</v>
      </c>
      <c r="Q186" s="101">
        <v>289.98</v>
      </c>
      <c r="R186" s="101">
        <v>321045.93</v>
      </c>
      <c r="S186" s="101">
        <v>752.38</v>
      </c>
      <c r="T186" s="100">
        <v>83</v>
      </c>
      <c r="U186" s="100">
        <v>83</v>
      </c>
      <c r="V186" s="101">
        <v>77.959999999999994</v>
      </c>
      <c r="W186" s="101">
        <v>7552.65</v>
      </c>
      <c r="X186" s="101">
        <v>140.94999999999999</v>
      </c>
    </row>
    <row r="187" spans="1:24" x14ac:dyDescent="0.25">
      <c r="A187" s="76">
        <v>70263</v>
      </c>
      <c r="B187" s="81" t="s">
        <v>223</v>
      </c>
      <c r="C187" s="81" t="str">
        <f>VLOOKUP($A187,IPXIXsource!$A$25:$D$255,4,FALSE)</f>
        <v>FS Psychiatric</v>
      </c>
      <c r="D187" s="84" t="s">
        <v>55</v>
      </c>
      <c r="E187" s="100">
        <v>482</v>
      </c>
      <c r="F187" s="100">
        <v>463</v>
      </c>
      <c r="G187" s="100">
        <v>355.59</v>
      </c>
      <c r="H187" s="101">
        <v>247552.9</v>
      </c>
      <c r="I187" s="101">
        <v>0</v>
      </c>
      <c r="J187" s="100">
        <v>485</v>
      </c>
      <c r="K187" s="100">
        <v>476</v>
      </c>
      <c r="L187" s="101">
        <v>385.99</v>
      </c>
      <c r="M187" s="101">
        <v>437722.47</v>
      </c>
      <c r="N187" s="101">
        <v>0</v>
      </c>
      <c r="O187" s="100">
        <v>208</v>
      </c>
      <c r="P187" s="100">
        <v>196</v>
      </c>
      <c r="Q187" s="101">
        <v>163.44</v>
      </c>
      <c r="R187" s="101">
        <v>148686.62</v>
      </c>
      <c r="S187" s="101">
        <v>73.58</v>
      </c>
      <c r="T187" s="100"/>
      <c r="U187" s="100"/>
      <c r="V187" s="101"/>
      <c r="W187" s="101"/>
      <c r="X187" s="101"/>
    </row>
    <row r="188" spans="1:24" x14ac:dyDescent="0.25">
      <c r="A188" s="76">
        <v>76053</v>
      </c>
      <c r="B188" s="81" t="s">
        <v>224</v>
      </c>
      <c r="C188" s="81" t="str">
        <f>VLOOKUP($A188,IPXIXsource!$A$25:$D$255,4,FALSE)</f>
        <v>FS Psychiatric</v>
      </c>
      <c r="D188" s="84" t="s">
        <v>55</v>
      </c>
      <c r="E188" s="100">
        <v>3426</v>
      </c>
      <c r="F188" s="100">
        <v>3162</v>
      </c>
      <c r="G188" s="100">
        <v>2405.48</v>
      </c>
      <c r="H188" s="101">
        <v>588684.02</v>
      </c>
      <c r="I188" s="101">
        <v>3228.22</v>
      </c>
      <c r="J188" s="100">
        <v>3349</v>
      </c>
      <c r="K188" s="100">
        <v>3107</v>
      </c>
      <c r="L188" s="101">
        <v>2222.85</v>
      </c>
      <c r="M188" s="101">
        <v>3302723.82</v>
      </c>
      <c r="N188" s="101">
        <v>4138.4399999999996</v>
      </c>
      <c r="O188" s="100">
        <v>2530</v>
      </c>
      <c r="P188" s="100">
        <v>2350</v>
      </c>
      <c r="Q188" s="101">
        <v>1879.29</v>
      </c>
      <c r="R188" s="101">
        <v>3041663.37</v>
      </c>
      <c r="S188" s="101">
        <v>4046.27</v>
      </c>
      <c r="T188" s="100">
        <v>422</v>
      </c>
      <c r="U188" s="100">
        <v>402</v>
      </c>
      <c r="V188" s="101">
        <v>311.23</v>
      </c>
      <c r="W188" s="101">
        <v>456859.95</v>
      </c>
      <c r="X188" s="101">
        <v>2391.7600000000002</v>
      </c>
    </row>
    <row r="189" spans="1:24" x14ac:dyDescent="0.25">
      <c r="A189" s="76">
        <v>70959</v>
      </c>
      <c r="B189" s="81" t="s">
        <v>225</v>
      </c>
      <c r="C189" s="81" t="str">
        <f>VLOOKUP($A189,IPXIXsource!$A$25:$D$255,4,FALSE)</f>
        <v>FS Psychiatric</v>
      </c>
      <c r="D189" s="84" t="s">
        <v>55</v>
      </c>
      <c r="E189" s="100">
        <v>1113</v>
      </c>
      <c r="F189" s="100">
        <v>1076</v>
      </c>
      <c r="G189" s="100">
        <v>933.97</v>
      </c>
      <c r="H189" s="101">
        <v>686794.25</v>
      </c>
      <c r="I189" s="101">
        <v>81.42</v>
      </c>
      <c r="J189" s="100">
        <v>418</v>
      </c>
      <c r="K189" s="100">
        <v>408</v>
      </c>
      <c r="L189" s="101">
        <v>420.91</v>
      </c>
      <c r="M189" s="101">
        <v>349174</v>
      </c>
      <c r="N189" s="101">
        <v>0</v>
      </c>
      <c r="O189" s="100">
        <v>275</v>
      </c>
      <c r="P189" s="100">
        <v>261</v>
      </c>
      <c r="Q189" s="101">
        <v>233.86</v>
      </c>
      <c r="R189" s="101">
        <v>132482.46</v>
      </c>
      <c r="S189" s="101">
        <v>416.79</v>
      </c>
      <c r="T189" s="100">
        <v>62</v>
      </c>
      <c r="U189" s="100">
        <v>62</v>
      </c>
      <c r="V189" s="101">
        <v>62.55</v>
      </c>
      <c r="W189" s="101">
        <v>5851.02</v>
      </c>
      <c r="X189" s="101">
        <v>0</v>
      </c>
    </row>
    <row r="190" spans="1:24" x14ac:dyDescent="0.25">
      <c r="A190" s="76">
        <v>70958</v>
      </c>
      <c r="B190" s="81" t="s">
        <v>226</v>
      </c>
      <c r="C190" s="81" t="str">
        <f>VLOOKUP($A190,IPXIXsource!$A$25:$D$255,4,FALSE)</f>
        <v>FS Psychiatric</v>
      </c>
      <c r="D190" s="84" t="s">
        <v>55</v>
      </c>
      <c r="E190" s="100">
        <v>2266</v>
      </c>
      <c r="F190" s="100">
        <v>2152</v>
      </c>
      <c r="G190" s="100">
        <v>1843.05</v>
      </c>
      <c r="H190" s="101"/>
      <c r="I190" s="101">
        <v>1344.18</v>
      </c>
      <c r="J190" s="100">
        <v>429</v>
      </c>
      <c r="K190" s="100">
        <v>394</v>
      </c>
      <c r="L190" s="101">
        <v>332.39</v>
      </c>
      <c r="M190" s="101"/>
      <c r="N190" s="101">
        <v>448.06</v>
      </c>
      <c r="O190" s="100">
        <v>267</v>
      </c>
      <c r="P190" s="100">
        <v>258</v>
      </c>
      <c r="Q190" s="101">
        <v>173.66</v>
      </c>
      <c r="R190" s="101"/>
      <c r="S190" s="101">
        <v>0</v>
      </c>
      <c r="T190" s="100">
        <v>15</v>
      </c>
      <c r="U190" s="100">
        <v>15</v>
      </c>
      <c r="V190" s="101">
        <v>15.13</v>
      </c>
      <c r="W190" s="101"/>
      <c r="X190" s="101">
        <v>97.71</v>
      </c>
    </row>
    <row r="191" spans="1:24" x14ac:dyDescent="0.25">
      <c r="A191" s="76">
        <v>70941</v>
      </c>
      <c r="B191" s="81" t="s">
        <v>227</v>
      </c>
      <c r="C191" s="81" t="str">
        <f>VLOOKUP($A191,IPXIXsource!$A$25:$D$255,4,FALSE)</f>
        <v>FS Psychiatric</v>
      </c>
      <c r="D191" s="84" t="s">
        <v>55</v>
      </c>
      <c r="E191" s="100">
        <v>385</v>
      </c>
      <c r="F191" s="100">
        <v>384</v>
      </c>
      <c r="G191" s="100">
        <v>385.72</v>
      </c>
      <c r="H191" s="101">
        <v>1051666.54</v>
      </c>
      <c r="I191" s="101">
        <v>270286.96000000002</v>
      </c>
      <c r="J191" s="100">
        <v>429</v>
      </c>
      <c r="K191" s="100">
        <v>409</v>
      </c>
      <c r="L191" s="101">
        <v>460.45</v>
      </c>
      <c r="M191" s="101"/>
      <c r="N191" s="101">
        <v>48819.46</v>
      </c>
      <c r="O191" s="100">
        <v>4</v>
      </c>
      <c r="P191" s="100">
        <v>4</v>
      </c>
      <c r="Q191" s="101">
        <v>4.8899999999999997</v>
      </c>
      <c r="R191" s="101"/>
      <c r="S191" s="101">
        <v>218.46</v>
      </c>
      <c r="T191" s="100">
        <v>3</v>
      </c>
      <c r="U191" s="100">
        <v>3</v>
      </c>
      <c r="V191" s="101">
        <v>2.37</v>
      </c>
      <c r="W191" s="101"/>
      <c r="X191" s="101">
        <v>161.26</v>
      </c>
    </row>
    <row r="192" spans="1:24" x14ac:dyDescent="0.25">
      <c r="A192" s="76">
        <v>52387</v>
      </c>
      <c r="B192" s="81" t="s">
        <v>229</v>
      </c>
      <c r="C192" s="81" t="str">
        <f>VLOOKUP($A192,IPXIXsource!$A$25:$D$255,4,FALSE)</f>
        <v>FS Psychiatric</v>
      </c>
      <c r="D192" s="84" t="s">
        <v>55</v>
      </c>
      <c r="E192" s="100">
        <v>351</v>
      </c>
      <c r="F192" s="100">
        <v>338</v>
      </c>
      <c r="G192" s="100">
        <v>238.6</v>
      </c>
      <c r="H192" s="101">
        <v>86620.21</v>
      </c>
      <c r="I192" s="101">
        <v>33.57</v>
      </c>
      <c r="J192" s="100">
        <v>397</v>
      </c>
      <c r="K192" s="100">
        <v>378</v>
      </c>
      <c r="L192" s="101">
        <v>263.48</v>
      </c>
      <c r="M192" s="101">
        <v>140016.66</v>
      </c>
      <c r="N192" s="101">
        <v>30.15</v>
      </c>
      <c r="O192" s="100">
        <v>182</v>
      </c>
      <c r="P192" s="100">
        <v>175</v>
      </c>
      <c r="Q192" s="101">
        <v>135.4</v>
      </c>
      <c r="R192" s="101">
        <v>66048.89</v>
      </c>
      <c r="S192" s="101">
        <v>182.63</v>
      </c>
      <c r="T192" s="100">
        <v>62</v>
      </c>
      <c r="U192" s="100">
        <v>59</v>
      </c>
      <c r="V192" s="101">
        <v>38.159999999999997</v>
      </c>
      <c r="W192" s="101">
        <v>25217.43</v>
      </c>
      <c r="X192" s="101">
        <v>75.58</v>
      </c>
    </row>
    <row r="193" spans="1:24" x14ac:dyDescent="0.25">
      <c r="A193" s="76">
        <v>70010</v>
      </c>
      <c r="B193" s="81" t="s">
        <v>229</v>
      </c>
      <c r="C193" s="81" t="str">
        <f>VLOOKUP($A193,IPXIXsource!$A$25:$D$255,4,FALSE)</f>
        <v>FS Psychiatric</v>
      </c>
      <c r="D193" s="84" t="s">
        <v>55</v>
      </c>
      <c r="E193" s="100"/>
      <c r="F193" s="100"/>
      <c r="G193" s="100"/>
      <c r="H193" s="101"/>
      <c r="I193" s="101"/>
      <c r="J193" s="100"/>
      <c r="K193" s="100"/>
      <c r="L193" s="101"/>
      <c r="M193" s="101"/>
      <c r="N193" s="101"/>
      <c r="O193" s="100">
        <v>35</v>
      </c>
      <c r="P193" s="100">
        <v>34</v>
      </c>
      <c r="Q193" s="101">
        <v>26.44</v>
      </c>
      <c r="R193" s="101">
        <v>4319.51</v>
      </c>
      <c r="S193" s="101">
        <v>0</v>
      </c>
      <c r="T193" s="100">
        <v>18</v>
      </c>
      <c r="U193" s="100">
        <v>17</v>
      </c>
      <c r="V193" s="101">
        <v>13.84</v>
      </c>
      <c r="W193" s="101">
        <v>4046.83</v>
      </c>
      <c r="X193" s="101">
        <v>104.24</v>
      </c>
    </row>
    <row r="194" spans="1:24" x14ac:dyDescent="0.25">
      <c r="A194" s="76">
        <v>70215</v>
      </c>
      <c r="B194" s="81" t="s">
        <v>229</v>
      </c>
      <c r="C194" s="81" t="str">
        <f>VLOOKUP($A194,IPXIXsource!$A$25:$D$255,4,FALSE)</f>
        <v>FS Psychiatric</v>
      </c>
      <c r="D194" s="84" t="s">
        <v>55</v>
      </c>
      <c r="E194" s="100">
        <v>1095</v>
      </c>
      <c r="F194" s="100">
        <v>1014</v>
      </c>
      <c r="G194" s="100">
        <v>672.79</v>
      </c>
      <c r="H194" s="101">
        <v>218949.86</v>
      </c>
      <c r="I194" s="101">
        <v>1539.39</v>
      </c>
      <c r="J194" s="100">
        <v>173</v>
      </c>
      <c r="K194" s="100">
        <v>166</v>
      </c>
      <c r="L194" s="101">
        <v>114.07</v>
      </c>
      <c r="M194" s="101">
        <v>54497.42</v>
      </c>
      <c r="N194" s="101">
        <v>104.66</v>
      </c>
      <c r="O194" s="100"/>
      <c r="P194" s="100"/>
      <c r="Q194" s="101"/>
      <c r="R194" s="101"/>
      <c r="S194" s="101"/>
      <c r="T194" s="100"/>
      <c r="U194" s="100"/>
      <c r="V194" s="101"/>
      <c r="W194" s="101"/>
      <c r="X194" s="101"/>
    </row>
    <row r="195" spans="1:24" x14ac:dyDescent="0.25">
      <c r="A195" s="76">
        <v>70444</v>
      </c>
      <c r="B195" s="81" t="s">
        <v>229</v>
      </c>
      <c r="C195" s="81" t="str">
        <f>VLOOKUP($A195,IPXIXsource!$A$25:$D$255,4,FALSE)</f>
        <v>FS Psychiatric</v>
      </c>
      <c r="D195" s="84" t="s">
        <v>55</v>
      </c>
      <c r="E195" s="100">
        <v>312</v>
      </c>
      <c r="F195" s="100">
        <v>297</v>
      </c>
      <c r="G195" s="100">
        <v>304.08</v>
      </c>
      <c r="H195" s="101">
        <v>102962.49</v>
      </c>
      <c r="I195" s="101">
        <v>0</v>
      </c>
      <c r="J195" s="100">
        <v>226</v>
      </c>
      <c r="K195" s="100">
        <v>218</v>
      </c>
      <c r="L195" s="101">
        <v>216.58</v>
      </c>
      <c r="M195" s="101">
        <v>94020.62</v>
      </c>
      <c r="N195" s="101">
        <v>0</v>
      </c>
      <c r="O195" s="100">
        <v>92</v>
      </c>
      <c r="P195" s="100">
        <v>90</v>
      </c>
      <c r="Q195" s="101">
        <v>92.42</v>
      </c>
      <c r="R195" s="101">
        <v>41575.769999999997</v>
      </c>
      <c r="S195" s="101">
        <v>65.45</v>
      </c>
      <c r="T195" s="100"/>
      <c r="U195" s="100"/>
      <c r="V195" s="101"/>
      <c r="W195" s="101"/>
      <c r="X195" s="101"/>
    </row>
    <row r="196" spans="1:24" x14ac:dyDescent="0.25">
      <c r="A196" s="76">
        <v>70447</v>
      </c>
      <c r="B196" s="81" t="s">
        <v>229</v>
      </c>
      <c r="C196" s="81" t="str">
        <f>VLOOKUP($A196,IPXIXsource!$A$25:$D$255,4,FALSE)</f>
        <v>FS Psychiatric</v>
      </c>
      <c r="D196" s="84" t="s">
        <v>55</v>
      </c>
      <c r="E196" s="100">
        <v>249</v>
      </c>
      <c r="F196" s="100">
        <v>222</v>
      </c>
      <c r="G196" s="100">
        <v>154.71</v>
      </c>
      <c r="H196" s="101">
        <v>50117.46</v>
      </c>
      <c r="I196" s="101">
        <v>0</v>
      </c>
      <c r="J196" s="100">
        <v>570</v>
      </c>
      <c r="K196" s="100">
        <v>524</v>
      </c>
      <c r="L196" s="101">
        <v>385.44</v>
      </c>
      <c r="M196" s="101">
        <v>140469.47</v>
      </c>
      <c r="N196" s="101">
        <v>391.8</v>
      </c>
      <c r="O196" s="100">
        <v>715</v>
      </c>
      <c r="P196" s="100">
        <v>660</v>
      </c>
      <c r="Q196" s="101">
        <v>547.72</v>
      </c>
      <c r="R196" s="101">
        <v>236522.03</v>
      </c>
      <c r="S196" s="101">
        <v>334.42</v>
      </c>
      <c r="T196" s="100">
        <v>222</v>
      </c>
      <c r="U196" s="100">
        <v>215</v>
      </c>
      <c r="V196" s="101">
        <v>160.28</v>
      </c>
      <c r="W196" s="101">
        <v>89105.91</v>
      </c>
      <c r="X196" s="101">
        <v>208.87</v>
      </c>
    </row>
    <row r="197" spans="1:24" x14ac:dyDescent="0.25">
      <c r="A197" s="76">
        <v>70960</v>
      </c>
      <c r="B197" s="81" t="s">
        <v>229</v>
      </c>
      <c r="C197" s="81" t="str">
        <f>VLOOKUP($A197,IPXIXsource!$A$25:$D$255,4,FALSE)</f>
        <v>FS Psychiatric</v>
      </c>
      <c r="D197" s="84" t="s">
        <v>55</v>
      </c>
      <c r="E197" s="100">
        <v>1237</v>
      </c>
      <c r="F197" s="100">
        <v>1162</v>
      </c>
      <c r="G197" s="100">
        <v>921.58</v>
      </c>
      <c r="H197" s="101">
        <v>289914.58</v>
      </c>
      <c r="I197" s="101">
        <v>0</v>
      </c>
      <c r="J197" s="100">
        <v>1963</v>
      </c>
      <c r="K197" s="100">
        <v>1836</v>
      </c>
      <c r="L197" s="101">
        <v>1399.07</v>
      </c>
      <c r="M197" s="101">
        <v>572686.07999999996</v>
      </c>
      <c r="N197" s="101">
        <v>454.08</v>
      </c>
      <c r="O197" s="100">
        <v>1934</v>
      </c>
      <c r="P197" s="100">
        <v>1836</v>
      </c>
      <c r="Q197" s="101">
        <v>1471.52</v>
      </c>
      <c r="R197" s="101">
        <v>638629.5</v>
      </c>
      <c r="S197" s="101">
        <v>537.66999999999996</v>
      </c>
      <c r="T197" s="100">
        <v>206</v>
      </c>
      <c r="U197" s="100">
        <v>200</v>
      </c>
      <c r="V197" s="101">
        <v>204.7</v>
      </c>
      <c r="W197" s="101">
        <v>139329.42000000001</v>
      </c>
      <c r="X197" s="101">
        <v>452.39</v>
      </c>
    </row>
    <row r="198" spans="1:24" x14ac:dyDescent="0.25">
      <c r="A198" s="76">
        <v>70448</v>
      </c>
      <c r="B198" s="81" t="s">
        <v>230</v>
      </c>
      <c r="C198" s="81" t="str">
        <f>VLOOKUP($A198,IPXIXsource!$A$25:$D$255,4,FALSE)</f>
        <v>FS Psychiatric</v>
      </c>
      <c r="D198" s="84" t="s">
        <v>55</v>
      </c>
      <c r="E198" s="100">
        <v>277</v>
      </c>
      <c r="F198" s="100">
        <v>274</v>
      </c>
      <c r="G198" s="100">
        <v>278.26</v>
      </c>
      <c r="H198" s="101">
        <v>59347.78</v>
      </c>
      <c r="I198" s="101">
        <v>406.28</v>
      </c>
      <c r="J198" s="100">
        <v>797</v>
      </c>
      <c r="K198" s="100">
        <v>759</v>
      </c>
      <c r="L198" s="101">
        <v>646.91999999999996</v>
      </c>
      <c r="M198" s="101">
        <v>181192.24</v>
      </c>
      <c r="N198" s="101">
        <v>173.47</v>
      </c>
      <c r="O198" s="100">
        <v>743</v>
      </c>
      <c r="P198" s="100">
        <v>711</v>
      </c>
      <c r="Q198" s="101">
        <v>623.79999999999995</v>
      </c>
      <c r="R198" s="101">
        <v>173344.83</v>
      </c>
      <c r="S198" s="101">
        <v>97.26</v>
      </c>
      <c r="T198" s="100">
        <v>140</v>
      </c>
      <c r="U198" s="100">
        <v>135</v>
      </c>
      <c r="V198" s="101">
        <v>96.42</v>
      </c>
      <c r="W198" s="101">
        <v>17442.490000000002</v>
      </c>
      <c r="X198" s="101">
        <v>227.46</v>
      </c>
    </row>
    <row r="199" spans="1:24" x14ac:dyDescent="0.25">
      <c r="A199" s="76">
        <v>70471</v>
      </c>
      <c r="B199" s="81" t="s">
        <v>231</v>
      </c>
      <c r="C199" s="81" t="str">
        <f>VLOOKUP($A199,IPXIXsource!$A$25:$D$255,4,FALSE)</f>
        <v>FS Psychiatric</v>
      </c>
      <c r="D199" s="84" t="s">
        <v>55</v>
      </c>
      <c r="E199" s="100">
        <v>1048</v>
      </c>
      <c r="F199" s="100">
        <v>1018</v>
      </c>
      <c r="G199" s="100">
        <v>974.45</v>
      </c>
      <c r="H199" s="101">
        <v>148110.34</v>
      </c>
      <c r="I199" s="101">
        <v>0</v>
      </c>
      <c r="J199" s="100">
        <v>1621</v>
      </c>
      <c r="K199" s="100">
        <v>1561</v>
      </c>
      <c r="L199" s="101">
        <v>1497.23</v>
      </c>
      <c r="M199" s="101">
        <v>393712.73</v>
      </c>
      <c r="N199" s="101">
        <v>841.55</v>
      </c>
      <c r="O199" s="100">
        <v>2485</v>
      </c>
      <c r="P199" s="100">
        <v>2337</v>
      </c>
      <c r="Q199" s="101">
        <v>1802.76</v>
      </c>
      <c r="R199" s="101">
        <v>488379.93</v>
      </c>
      <c r="S199" s="101">
        <v>733.03</v>
      </c>
      <c r="T199" s="100">
        <v>398</v>
      </c>
      <c r="U199" s="100">
        <v>383</v>
      </c>
      <c r="V199" s="101">
        <v>276.35000000000002</v>
      </c>
      <c r="W199" s="101">
        <v>71128.19</v>
      </c>
      <c r="X199" s="101">
        <v>760.4</v>
      </c>
    </row>
    <row r="200" spans="1:24" x14ac:dyDescent="0.25">
      <c r="A200" s="76">
        <v>70449</v>
      </c>
      <c r="B200" s="81" t="s">
        <v>232</v>
      </c>
      <c r="C200" s="81" t="str">
        <f>VLOOKUP($A200,IPXIXsource!$A$25:$D$255,4,FALSE)</f>
        <v>FS Psychiatric</v>
      </c>
      <c r="D200" s="84" t="s">
        <v>55</v>
      </c>
      <c r="E200" s="100">
        <v>241</v>
      </c>
      <c r="F200" s="100">
        <v>239</v>
      </c>
      <c r="G200" s="100">
        <v>237.67</v>
      </c>
      <c r="H200" s="101">
        <v>389637.61</v>
      </c>
      <c r="I200" s="101">
        <v>200.4</v>
      </c>
      <c r="J200" s="100">
        <v>368</v>
      </c>
      <c r="K200" s="100">
        <v>363</v>
      </c>
      <c r="L200" s="101">
        <v>352.2</v>
      </c>
      <c r="M200" s="101">
        <v>550865.48</v>
      </c>
      <c r="N200" s="101">
        <v>56.22</v>
      </c>
      <c r="O200" s="100">
        <v>165</v>
      </c>
      <c r="P200" s="100">
        <v>162</v>
      </c>
      <c r="Q200" s="101">
        <v>149.02000000000001</v>
      </c>
      <c r="R200" s="101">
        <v>282652.03000000003</v>
      </c>
      <c r="S200" s="101">
        <v>25.03</v>
      </c>
      <c r="T200" s="100"/>
      <c r="U200" s="100"/>
      <c r="V200" s="101"/>
      <c r="W200" s="101"/>
      <c r="X200" s="101"/>
    </row>
    <row r="201" spans="1:24" x14ac:dyDescent="0.25">
      <c r="A201" s="76">
        <v>70342</v>
      </c>
      <c r="B201" s="81" t="s">
        <v>233</v>
      </c>
      <c r="C201" s="81" t="str">
        <f>VLOOKUP($A201,IPXIXsource!$A$25:$D$255,4,FALSE)</f>
        <v>FS Psychiatric</v>
      </c>
      <c r="D201" s="84" t="s">
        <v>55</v>
      </c>
      <c r="E201" s="100">
        <v>697</v>
      </c>
      <c r="F201" s="100">
        <v>681</v>
      </c>
      <c r="G201" s="100">
        <v>637.84</v>
      </c>
      <c r="H201" s="101">
        <v>326238.15000000002</v>
      </c>
      <c r="I201" s="101">
        <v>412557.8</v>
      </c>
      <c r="J201" s="100">
        <v>1549</v>
      </c>
      <c r="K201" s="100">
        <v>1471</v>
      </c>
      <c r="L201" s="101">
        <v>1197.07</v>
      </c>
      <c r="M201" s="101">
        <v>703372.06</v>
      </c>
      <c r="N201" s="101">
        <v>909412.14</v>
      </c>
      <c r="O201" s="100">
        <v>1527</v>
      </c>
      <c r="P201" s="100">
        <v>1427</v>
      </c>
      <c r="Q201" s="101">
        <v>1101.05</v>
      </c>
      <c r="R201" s="101">
        <v>519369.01</v>
      </c>
      <c r="S201" s="101">
        <v>203874.46</v>
      </c>
      <c r="T201" s="100">
        <v>135</v>
      </c>
      <c r="U201" s="100">
        <v>126</v>
      </c>
      <c r="V201" s="101">
        <v>95.23</v>
      </c>
      <c r="W201" s="101">
        <v>19863.89</v>
      </c>
      <c r="X201" s="101">
        <v>968.8</v>
      </c>
    </row>
    <row r="202" spans="1:24" x14ac:dyDescent="0.25">
      <c r="A202" s="76">
        <v>70956</v>
      </c>
      <c r="B202" s="81" t="s">
        <v>234</v>
      </c>
      <c r="C202" s="81" t="str">
        <f>VLOOKUP($A202,IPXIXsource!$A$25:$D$255,4,FALSE)</f>
        <v>FS Psychiatric</v>
      </c>
      <c r="D202" s="84" t="s">
        <v>55</v>
      </c>
      <c r="E202" s="100">
        <v>252</v>
      </c>
      <c r="F202" s="100">
        <v>249</v>
      </c>
      <c r="G202" s="100">
        <v>245.16</v>
      </c>
      <c r="H202" s="101">
        <v>139190.15</v>
      </c>
      <c r="I202" s="101">
        <v>2570.36</v>
      </c>
      <c r="J202" s="100">
        <v>120</v>
      </c>
      <c r="K202" s="100">
        <v>120</v>
      </c>
      <c r="L202" s="101">
        <v>117.17</v>
      </c>
      <c r="M202" s="101">
        <v>71261.350000000006</v>
      </c>
      <c r="N202" s="101">
        <v>1203.8499999999999</v>
      </c>
      <c r="O202" s="100"/>
      <c r="P202" s="100"/>
      <c r="Q202" s="101"/>
      <c r="R202" s="101"/>
      <c r="S202" s="101"/>
      <c r="T202" s="100"/>
      <c r="U202" s="100"/>
      <c r="V202" s="101"/>
      <c r="W202" s="101"/>
      <c r="X202" s="101"/>
    </row>
    <row r="203" spans="1:24" x14ac:dyDescent="0.25">
      <c r="A203" s="76">
        <v>76167</v>
      </c>
      <c r="B203" s="81" t="s">
        <v>235</v>
      </c>
      <c r="C203" s="81" t="str">
        <f>VLOOKUP($A203,IPXIXsource!$A$25:$D$255,4,FALSE)</f>
        <v>FS Psychiatric</v>
      </c>
      <c r="D203" s="84" t="s">
        <v>55</v>
      </c>
      <c r="E203" s="100">
        <v>7</v>
      </c>
      <c r="F203" s="100">
        <v>7</v>
      </c>
      <c r="G203" s="100">
        <v>6.05</v>
      </c>
      <c r="H203" s="101"/>
      <c r="I203" s="101">
        <v>4631.6400000000003</v>
      </c>
      <c r="J203" s="100">
        <v>7</v>
      </c>
      <c r="K203" s="100">
        <v>6</v>
      </c>
      <c r="L203" s="101">
        <v>5.92</v>
      </c>
      <c r="M203" s="101"/>
      <c r="N203" s="101">
        <v>403.67</v>
      </c>
      <c r="O203" s="100">
        <v>42</v>
      </c>
      <c r="P203" s="100">
        <v>40</v>
      </c>
      <c r="Q203" s="101">
        <v>33.67</v>
      </c>
      <c r="R203" s="101"/>
      <c r="S203" s="101">
        <v>64.069999999999993</v>
      </c>
      <c r="T203" s="100">
        <v>1</v>
      </c>
      <c r="U203" s="100">
        <v>1</v>
      </c>
      <c r="V203" s="101">
        <v>1.01</v>
      </c>
      <c r="W203" s="101"/>
      <c r="X203" s="101">
        <v>0</v>
      </c>
    </row>
    <row r="204" spans="1:24" x14ac:dyDescent="0.25">
      <c r="A204" s="76">
        <v>170007</v>
      </c>
      <c r="B204" s="81" t="s">
        <v>236</v>
      </c>
      <c r="C204" s="81" t="str">
        <f>VLOOKUP($A204,IPXIXsource!$A$25:$D$255,4,FALSE)</f>
        <v>FS Psychiatric</v>
      </c>
      <c r="D204" s="84" t="s">
        <v>55</v>
      </c>
      <c r="E204" s="100">
        <v>4036</v>
      </c>
      <c r="F204" s="100">
        <v>3973</v>
      </c>
      <c r="G204" s="100">
        <v>3733.27</v>
      </c>
      <c r="H204" s="101">
        <v>9554903.1999999993</v>
      </c>
      <c r="I204" s="101">
        <v>410449.67</v>
      </c>
      <c r="J204" s="100">
        <v>4208</v>
      </c>
      <c r="K204" s="100">
        <v>4036</v>
      </c>
      <c r="L204" s="101">
        <v>3657.65</v>
      </c>
      <c r="M204" s="101">
        <v>9165710.4499999993</v>
      </c>
      <c r="N204" s="101">
        <v>423008.34</v>
      </c>
      <c r="O204" s="100">
        <v>3287</v>
      </c>
      <c r="P204" s="100">
        <v>3137</v>
      </c>
      <c r="Q204" s="101">
        <v>2425.88</v>
      </c>
      <c r="R204" s="101">
        <v>7881212.6200000001</v>
      </c>
      <c r="S204" s="101">
        <v>381202.61</v>
      </c>
      <c r="T204" s="100">
        <v>674</v>
      </c>
      <c r="U204" s="100">
        <v>558</v>
      </c>
      <c r="V204" s="101">
        <v>424.3</v>
      </c>
      <c r="W204" s="101">
        <v>1512842.56</v>
      </c>
      <c r="X204" s="101">
        <v>48844.81</v>
      </c>
    </row>
    <row r="205" spans="1:24" x14ac:dyDescent="0.25">
      <c r="A205" s="76">
        <v>170008</v>
      </c>
      <c r="B205" s="81" t="s">
        <v>237</v>
      </c>
      <c r="C205" s="81" t="str">
        <f>VLOOKUP($A205,IPXIXsource!$A$25:$D$255,4,FALSE)</f>
        <v>FS Psychiatric</v>
      </c>
      <c r="D205" s="84" t="s">
        <v>55</v>
      </c>
      <c r="E205" s="100">
        <v>2935</v>
      </c>
      <c r="F205" s="100">
        <v>2889</v>
      </c>
      <c r="G205" s="100">
        <v>2730.97</v>
      </c>
      <c r="H205" s="101">
        <v>1084319.73</v>
      </c>
      <c r="I205" s="101">
        <v>292107.48</v>
      </c>
      <c r="J205" s="100">
        <v>2599</v>
      </c>
      <c r="K205" s="100">
        <v>2504</v>
      </c>
      <c r="L205" s="101">
        <v>2232.92</v>
      </c>
      <c r="M205" s="101">
        <v>1033977.67</v>
      </c>
      <c r="N205" s="101">
        <v>298998.46999999997</v>
      </c>
      <c r="O205" s="100">
        <v>2311</v>
      </c>
      <c r="P205" s="100">
        <v>2216</v>
      </c>
      <c r="Q205" s="101">
        <v>1755.82</v>
      </c>
      <c r="R205" s="101">
        <v>1005475.87</v>
      </c>
      <c r="S205" s="101">
        <v>358356.05</v>
      </c>
      <c r="T205" s="100">
        <v>605</v>
      </c>
      <c r="U205" s="100">
        <v>589</v>
      </c>
      <c r="V205" s="101">
        <v>277.25</v>
      </c>
      <c r="W205" s="101">
        <v>183623.85</v>
      </c>
      <c r="X205" s="101">
        <v>69467.97</v>
      </c>
    </row>
    <row r="206" spans="1:24" x14ac:dyDescent="0.25">
      <c r="A206" s="76">
        <v>70486</v>
      </c>
      <c r="B206" s="81" t="s">
        <v>238</v>
      </c>
      <c r="C206" s="81" t="str">
        <f>VLOOKUP($A206,IPXIXsource!$A$25:$D$255,4,FALSE)</f>
        <v>FS Psychiatric</v>
      </c>
      <c r="D206" s="84" t="s">
        <v>55</v>
      </c>
      <c r="E206" s="100">
        <v>1284</v>
      </c>
      <c r="F206" s="100">
        <v>1208</v>
      </c>
      <c r="G206" s="100">
        <v>897.84</v>
      </c>
      <c r="H206" s="101"/>
      <c r="I206" s="101">
        <v>491.37</v>
      </c>
      <c r="J206" s="100">
        <v>467</v>
      </c>
      <c r="K206" s="100">
        <v>421</v>
      </c>
      <c r="L206" s="101">
        <v>346.59</v>
      </c>
      <c r="M206" s="101"/>
      <c r="N206" s="101">
        <v>370.32</v>
      </c>
      <c r="O206" s="100">
        <v>620</v>
      </c>
      <c r="P206" s="100">
        <v>594</v>
      </c>
      <c r="Q206" s="101">
        <v>409.12</v>
      </c>
      <c r="R206" s="101"/>
      <c r="S206" s="101">
        <v>365.11</v>
      </c>
      <c r="T206" s="100">
        <v>106</v>
      </c>
      <c r="U206" s="100">
        <v>103</v>
      </c>
      <c r="V206" s="101">
        <v>69.040000000000006</v>
      </c>
      <c r="W206" s="101"/>
      <c r="X206" s="101">
        <v>437.75</v>
      </c>
    </row>
    <row r="207" spans="1:24" x14ac:dyDescent="0.25">
      <c r="A207" s="76">
        <v>70332</v>
      </c>
      <c r="B207" s="81" t="s">
        <v>239</v>
      </c>
      <c r="C207" s="81" t="str">
        <f>VLOOKUP($A207,IPXIXsource!$A$25:$D$255,4,FALSE)</f>
        <v>FS Psychiatric</v>
      </c>
      <c r="D207" s="84" t="s">
        <v>55</v>
      </c>
      <c r="E207" s="100">
        <v>2976</v>
      </c>
      <c r="F207" s="100">
        <v>2895</v>
      </c>
      <c r="G207" s="100">
        <v>2514.3200000000002</v>
      </c>
      <c r="H207" s="101">
        <v>1146795.8500000001</v>
      </c>
      <c r="I207" s="101">
        <v>762833.77</v>
      </c>
      <c r="J207" s="100">
        <v>2989</v>
      </c>
      <c r="K207" s="100">
        <v>2890</v>
      </c>
      <c r="L207" s="101">
        <v>2554.85</v>
      </c>
      <c r="M207" s="101">
        <v>1624195.92</v>
      </c>
      <c r="N207" s="101">
        <v>1102681.52</v>
      </c>
      <c r="O207" s="100">
        <v>3090</v>
      </c>
      <c r="P207" s="100">
        <v>2932</v>
      </c>
      <c r="Q207" s="101">
        <v>2285.5100000000002</v>
      </c>
      <c r="R207" s="101">
        <v>1130714.3</v>
      </c>
      <c r="S207" s="101">
        <v>295800.99</v>
      </c>
      <c r="T207" s="100">
        <v>378</v>
      </c>
      <c r="U207" s="100">
        <v>359</v>
      </c>
      <c r="V207" s="101">
        <v>347.98</v>
      </c>
      <c r="W207" s="101">
        <v>127829.04</v>
      </c>
      <c r="X207" s="101">
        <v>23427.01</v>
      </c>
    </row>
    <row r="208" spans="1:24" x14ac:dyDescent="0.25">
      <c r="A208" s="76">
        <v>70998</v>
      </c>
      <c r="B208" s="81" t="s">
        <v>240</v>
      </c>
      <c r="C208" s="81" t="str">
        <f>VLOOKUP($A208,IPXIXsource!$A$25:$D$255,4,FALSE)</f>
        <v>FS Psychiatric</v>
      </c>
      <c r="D208" s="84" t="s">
        <v>55</v>
      </c>
      <c r="E208" s="100">
        <v>74</v>
      </c>
      <c r="F208" s="100">
        <v>68</v>
      </c>
      <c r="G208" s="100">
        <v>50.41</v>
      </c>
      <c r="H208" s="101"/>
      <c r="I208" s="101">
        <v>396.35</v>
      </c>
      <c r="J208" s="100">
        <v>28</v>
      </c>
      <c r="K208" s="100">
        <v>23</v>
      </c>
      <c r="L208" s="101">
        <v>6.9</v>
      </c>
      <c r="M208" s="101"/>
      <c r="N208" s="101">
        <v>7464.44</v>
      </c>
      <c r="O208" s="100"/>
      <c r="P208" s="100"/>
      <c r="Q208" s="101"/>
      <c r="R208" s="101"/>
      <c r="S208" s="101"/>
      <c r="T208" s="100"/>
      <c r="U208" s="100"/>
      <c r="V208" s="101"/>
      <c r="W208" s="101"/>
      <c r="X208" s="101"/>
    </row>
    <row r="209" spans="1:24" x14ac:dyDescent="0.25">
      <c r="A209" s="76">
        <v>70019</v>
      </c>
      <c r="B209" s="81" t="s">
        <v>241</v>
      </c>
      <c r="C209" s="81" t="str">
        <f>VLOOKUP($A209,IPXIXsource!$A$25:$D$255,4,FALSE)</f>
        <v>FS Psychiatric</v>
      </c>
      <c r="D209" s="84" t="s">
        <v>55</v>
      </c>
      <c r="E209" s="100">
        <v>148</v>
      </c>
      <c r="F209" s="100">
        <v>148</v>
      </c>
      <c r="G209" s="100">
        <v>149.96</v>
      </c>
      <c r="H209" s="101">
        <v>74025.279999999999</v>
      </c>
      <c r="I209" s="101">
        <v>0</v>
      </c>
      <c r="J209" s="100">
        <v>305</v>
      </c>
      <c r="K209" s="100">
        <v>290</v>
      </c>
      <c r="L209" s="101">
        <v>288.12</v>
      </c>
      <c r="M209" s="101"/>
      <c r="N209" s="101">
        <v>44235.43</v>
      </c>
      <c r="O209" s="100">
        <v>137</v>
      </c>
      <c r="P209" s="100">
        <v>130</v>
      </c>
      <c r="Q209" s="101">
        <v>81.27</v>
      </c>
      <c r="R209" s="101"/>
      <c r="S209" s="101">
        <v>7616.39</v>
      </c>
      <c r="T209" s="100">
        <v>30</v>
      </c>
      <c r="U209" s="100">
        <v>19</v>
      </c>
      <c r="V209" s="101">
        <v>35.99</v>
      </c>
      <c r="W209" s="101"/>
      <c r="X209" s="101">
        <v>7776</v>
      </c>
    </row>
    <row r="210" spans="1:24" x14ac:dyDescent="0.25">
      <c r="A210" s="76">
        <v>70950</v>
      </c>
      <c r="B210" s="81" t="s">
        <v>242</v>
      </c>
      <c r="C210" s="81" t="str">
        <f>VLOOKUP($A210,IPXIXsource!$A$25:$D$255,4,FALSE)</f>
        <v>FS Psychiatric</v>
      </c>
      <c r="D210" s="84" t="s">
        <v>55</v>
      </c>
      <c r="E210" s="100">
        <v>3758</v>
      </c>
      <c r="F210" s="100">
        <v>3611</v>
      </c>
      <c r="G210" s="100">
        <v>3015.21</v>
      </c>
      <c r="H210" s="101">
        <v>2679442.91</v>
      </c>
      <c r="I210" s="101">
        <v>48764.94</v>
      </c>
      <c r="J210" s="100">
        <v>4497</v>
      </c>
      <c r="K210" s="100">
        <v>4231</v>
      </c>
      <c r="L210" s="101">
        <v>3320.6</v>
      </c>
      <c r="M210" s="101">
        <v>4050843.24</v>
      </c>
      <c r="N210" s="101">
        <v>11298.07</v>
      </c>
      <c r="O210" s="100">
        <v>3959</v>
      </c>
      <c r="P210" s="100">
        <v>3730</v>
      </c>
      <c r="Q210" s="101">
        <v>3085.15</v>
      </c>
      <c r="R210" s="101">
        <v>3424070.33</v>
      </c>
      <c r="S210" s="101">
        <v>24610.33</v>
      </c>
      <c r="T210" s="100">
        <v>763</v>
      </c>
      <c r="U210" s="100">
        <v>721</v>
      </c>
      <c r="V210" s="101">
        <v>496.63</v>
      </c>
      <c r="W210" s="101">
        <v>459275.28</v>
      </c>
      <c r="X210" s="101">
        <v>13263.14</v>
      </c>
    </row>
    <row r="211" spans="1:24" x14ac:dyDescent="0.25">
      <c r="A211" s="76">
        <v>74903</v>
      </c>
      <c r="B211" s="81" t="s">
        <v>245</v>
      </c>
      <c r="C211" s="81" t="str">
        <f>VLOOKUP($A211,IPXIXsource!$A$25:$D$255,4,FALSE)</f>
        <v>LTAC</v>
      </c>
      <c r="D211" s="84" t="s">
        <v>59</v>
      </c>
      <c r="E211" s="100">
        <v>7</v>
      </c>
      <c r="F211" s="100">
        <v>4</v>
      </c>
      <c r="G211" s="100">
        <v>14.57</v>
      </c>
      <c r="H211" s="101">
        <v>996.53</v>
      </c>
      <c r="I211" s="101">
        <v>518.98</v>
      </c>
      <c r="J211" s="100"/>
      <c r="K211" s="100"/>
      <c r="L211" s="101"/>
      <c r="M211" s="101"/>
      <c r="N211" s="101"/>
      <c r="O211" s="100"/>
      <c r="P211" s="100"/>
      <c r="Q211" s="101"/>
      <c r="R211" s="101"/>
      <c r="S211" s="101"/>
      <c r="T211" s="100"/>
      <c r="U211" s="100"/>
      <c r="V211" s="101"/>
      <c r="W211" s="101"/>
      <c r="X211" s="101"/>
    </row>
    <row r="212" spans="1:24" x14ac:dyDescent="0.25">
      <c r="A212" s="76">
        <v>70253</v>
      </c>
      <c r="B212" s="81" t="s">
        <v>248</v>
      </c>
      <c r="C212" s="81" t="str">
        <f>VLOOKUP($A212,IPXIXsource!$A$25:$D$255,4,FALSE)</f>
        <v>LTAC</v>
      </c>
      <c r="D212" s="84" t="s">
        <v>59</v>
      </c>
      <c r="E212" s="100">
        <v>726</v>
      </c>
      <c r="F212" s="100">
        <v>542</v>
      </c>
      <c r="G212" s="100">
        <v>426.14</v>
      </c>
      <c r="H212" s="101">
        <v>60567.02</v>
      </c>
      <c r="I212" s="101">
        <v>22104</v>
      </c>
      <c r="J212" s="100">
        <v>622</v>
      </c>
      <c r="K212" s="100">
        <v>508</v>
      </c>
      <c r="L212" s="101">
        <v>350.74</v>
      </c>
      <c r="M212" s="101">
        <v>41532.53</v>
      </c>
      <c r="N212" s="101">
        <v>26934.81</v>
      </c>
      <c r="O212" s="100">
        <v>737</v>
      </c>
      <c r="P212" s="100">
        <v>672</v>
      </c>
      <c r="Q212" s="101">
        <v>751.5</v>
      </c>
      <c r="R212" s="101">
        <v>72613.759999999995</v>
      </c>
      <c r="S212" s="101">
        <v>65800.27</v>
      </c>
      <c r="T212" s="100">
        <v>227</v>
      </c>
      <c r="U212" s="100">
        <v>205</v>
      </c>
      <c r="V212" s="101">
        <v>196.88</v>
      </c>
      <c r="W212" s="101">
        <v>19540.990000000002</v>
      </c>
      <c r="X212" s="101">
        <v>18558.97</v>
      </c>
    </row>
    <row r="213" spans="1:24" x14ac:dyDescent="0.25">
      <c r="A213" s="76">
        <v>76315</v>
      </c>
      <c r="B213" s="81" t="s">
        <v>254</v>
      </c>
      <c r="C213" s="81" t="str">
        <f>VLOOKUP($A213,IPXIXsource!$A$25:$D$255,4,FALSE)</f>
        <v>LTAC</v>
      </c>
      <c r="D213" s="84" t="s">
        <v>59</v>
      </c>
      <c r="E213" s="100">
        <v>24</v>
      </c>
      <c r="F213" s="100">
        <v>21</v>
      </c>
      <c r="G213" s="100">
        <v>78.31</v>
      </c>
      <c r="H213" s="101">
        <v>7603.01</v>
      </c>
      <c r="I213" s="101">
        <v>2455.86</v>
      </c>
      <c r="J213" s="100">
        <v>126</v>
      </c>
      <c r="K213" s="100">
        <v>117</v>
      </c>
      <c r="L213" s="101">
        <v>123.07</v>
      </c>
      <c r="M213" s="101">
        <v>11161.34</v>
      </c>
      <c r="N213" s="101">
        <v>1118.54</v>
      </c>
      <c r="O213" s="100">
        <v>25</v>
      </c>
      <c r="P213" s="100">
        <v>23</v>
      </c>
      <c r="Q213" s="101">
        <v>45.18</v>
      </c>
      <c r="R213" s="101">
        <v>4018.62</v>
      </c>
      <c r="S213" s="101">
        <v>1724.58</v>
      </c>
      <c r="T213" s="100">
        <v>199</v>
      </c>
      <c r="U213" s="100">
        <v>186</v>
      </c>
      <c r="V213" s="101">
        <v>150.19999999999999</v>
      </c>
      <c r="W213" s="101">
        <v>13662.87</v>
      </c>
      <c r="X213" s="101">
        <v>2801.08</v>
      </c>
    </row>
    <row r="214" spans="1:24" x14ac:dyDescent="0.25">
      <c r="A214" s="76">
        <v>76132</v>
      </c>
      <c r="B214" s="81" t="s">
        <v>257</v>
      </c>
      <c r="C214" s="81" t="str">
        <f>VLOOKUP($A214,IPXIXsource!$A$25:$D$255,4,FALSE)</f>
        <v>LTAC</v>
      </c>
      <c r="D214" s="84" t="s">
        <v>59</v>
      </c>
      <c r="E214" s="100">
        <v>10</v>
      </c>
      <c r="F214" s="100">
        <v>5</v>
      </c>
      <c r="G214" s="100">
        <v>2.92</v>
      </c>
      <c r="H214" s="101">
        <v>898</v>
      </c>
      <c r="I214" s="101">
        <v>899.47</v>
      </c>
      <c r="J214" s="100"/>
      <c r="K214" s="100"/>
      <c r="L214" s="101"/>
      <c r="M214" s="101"/>
      <c r="N214" s="101"/>
      <c r="O214" s="100">
        <v>4</v>
      </c>
      <c r="P214" s="100">
        <v>2</v>
      </c>
      <c r="Q214" s="101">
        <v>1</v>
      </c>
      <c r="R214" s="101">
        <v>75.05</v>
      </c>
      <c r="S214" s="101">
        <v>11.36</v>
      </c>
      <c r="T214" s="100"/>
      <c r="U214" s="100"/>
      <c r="V214" s="101"/>
      <c r="W214" s="101"/>
      <c r="X214" s="101"/>
    </row>
    <row r="215" spans="1:24" x14ac:dyDescent="0.25">
      <c r="A215" s="76">
        <v>70317</v>
      </c>
      <c r="B215" s="81" t="s">
        <v>258</v>
      </c>
      <c r="C215" s="81" t="str">
        <f>VLOOKUP($A215,IPXIXsource!$A$25:$D$255,4,FALSE)</f>
        <v>LTAC</v>
      </c>
      <c r="D215" s="84" t="s">
        <v>59</v>
      </c>
      <c r="E215" s="100">
        <v>23</v>
      </c>
      <c r="F215" s="100">
        <v>17</v>
      </c>
      <c r="G215" s="100">
        <v>6.5</v>
      </c>
      <c r="H215" s="101">
        <v>945.21</v>
      </c>
      <c r="I215" s="101">
        <v>122.22</v>
      </c>
      <c r="J215" s="100">
        <v>4</v>
      </c>
      <c r="K215" s="100">
        <v>3</v>
      </c>
      <c r="L215" s="101">
        <v>11.32</v>
      </c>
      <c r="M215" s="101">
        <v>637.72</v>
      </c>
      <c r="N215" s="101">
        <v>100</v>
      </c>
      <c r="O215" s="100">
        <v>186</v>
      </c>
      <c r="P215" s="100">
        <v>176</v>
      </c>
      <c r="Q215" s="101">
        <v>275.06</v>
      </c>
      <c r="R215" s="101">
        <v>47643.09</v>
      </c>
      <c r="S215" s="101">
        <v>37618.480000000003</v>
      </c>
      <c r="T215" s="100">
        <v>5</v>
      </c>
      <c r="U215" s="100">
        <v>4</v>
      </c>
      <c r="V215" s="101">
        <v>13</v>
      </c>
      <c r="W215" s="101">
        <v>726.54</v>
      </c>
      <c r="X215" s="101">
        <v>0</v>
      </c>
    </row>
    <row r="216" spans="1:24" x14ac:dyDescent="0.25">
      <c r="A216" s="76">
        <v>76093</v>
      </c>
      <c r="B216" s="81" t="s">
        <v>263</v>
      </c>
      <c r="C216" s="81" t="str">
        <f>VLOOKUP($A216,IPXIXsource!$A$25:$D$255,4,FALSE)</f>
        <v>LTAC</v>
      </c>
      <c r="D216" s="84" t="s">
        <v>59</v>
      </c>
      <c r="E216" s="100">
        <v>713</v>
      </c>
      <c r="F216" s="100">
        <v>698</v>
      </c>
      <c r="G216" s="100">
        <v>599.57000000000005</v>
      </c>
      <c r="H216" s="101">
        <v>445468.46</v>
      </c>
      <c r="I216" s="101">
        <v>299452.32</v>
      </c>
      <c r="J216" s="100">
        <v>1179</v>
      </c>
      <c r="K216" s="100">
        <v>1126</v>
      </c>
      <c r="L216" s="101">
        <v>908.8</v>
      </c>
      <c r="M216" s="101">
        <v>488745.28</v>
      </c>
      <c r="N216" s="101">
        <v>73055.56</v>
      </c>
      <c r="O216" s="100">
        <v>875</v>
      </c>
      <c r="P216" s="100">
        <v>836</v>
      </c>
      <c r="Q216" s="101">
        <v>698.12</v>
      </c>
      <c r="R216" s="101">
        <v>253635.16</v>
      </c>
      <c r="S216" s="101">
        <v>13151.85</v>
      </c>
      <c r="T216" s="100">
        <v>233</v>
      </c>
      <c r="U216" s="100">
        <v>232</v>
      </c>
      <c r="V216" s="101">
        <v>201.61</v>
      </c>
      <c r="W216" s="101">
        <v>53734.66</v>
      </c>
      <c r="X216" s="101">
        <v>11021.62</v>
      </c>
    </row>
    <row r="217" spans="1:24" x14ac:dyDescent="0.25">
      <c r="A217" s="76">
        <v>76491</v>
      </c>
      <c r="B217" s="81" t="s">
        <v>264</v>
      </c>
      <c r="C217" s="81" t="str">
        <f>VLOOKUP($A217,IPXIXsource!$A$25:$D$255,4,FALSE)</f>
        <v>LTAC</v>
      </c>
      <c r="D217" s="84" t="s">
        <v>59</v>
      </c>
      <c r="E217" s="100">
        <v>279</v>
      </c>
      <c r="F217" s="100">
        <v>263</v>
      </c>
      <c r="G217" s="100">
        <v>270.5</v>
      </c>
      <c r="H217" s="101">
        <v>22576.560000000001</v>
      </c>
      <c r="I217" s="101">
        <v>5933.36</v>
      </c>
      <c r="J217" s="100">
        <v>265</v>
      </c>
      <c r="K217" s="100">
        <v>256</v>
      </c>
      <c r="L217" s="101">
        <v>190.79</v>
      </c>
      <c r="M217" s="101">
        <v>22796.51</v>
      </c>
      <c r="N217" s="101">
        <v>6913.85</v>
      </c>
      <c r="O217" s="100">
        <v>446</v>
      </c>
      <c r="P217" s="100">
        <v>430</v>
      </c>
      <c r="Q217" s="101">
        <v>287.19</v>
      </c>
      <c r="R217" s="101">
        <v>32596.76</v>
      </c>
      <c r="S217" s="101">
        <v>6449.28</v>
      </c>
      <c r="T217" s="100">
        <v>194</v>
      </c>
      <c r="U217" s="100">
        <v>191</v>
      </c>
      <c r="V217" s="101">
        <v>152.12</v>
      </c>
      <c r="W217" s="101">
        <v>13247.9</v>
      </c>
      <c r="X217" s="101">
        <v>4851.92</v>
      </c>
    </row>
    <row r="218" spans="1:24" x14ac:dyDescent="0.25">
      <c r="A218" s="76">
        <v>76625</v>
      </c>
      <c r="B218" s="81" t="s">
        <v>269</v>
      </c>
      <c r="C218" s="81" t="str">
        <f>VLOOKUP($A218,IPXIXsource!$A$25:$D$255,4,FALSE)</f>
        <v>LTAC</v>
      </c>
      <c r="D218" s="84" t="s">
        <v>59</v>
      </c>
      <c r="E218" s="100"/>
      <c r="F218" s="100"/>
      <c r="G218" s="100"/>
      <c r="H218" s="101"/>
      <c r="I218" s="101"/>
      <c r="J218" s="100"/>
      <c r="K218" s="100"/>
      <c r="L218" s="101"/>
      <c r="M218" s="101"/>
      <c r="N218" s="101"/>
      <c r="O218" s="100"/>
      <c r="P218" s="100"/>
      <c r="Q218" s="101"/>
      <c r="R218" s="101"/>
      <c r="S218" s="101"/>
      <c r="T218" s="100">
        <v>3</v>
      </c>
      <c r="U218" s="100"/>
      <c r="V218" s="101">
        <v>0</v>
      </c>
      <c r="W218" s="101"/>
      <c r="X218" s="101">
        <v>335.46</v>
      </c>
    </row>
    <row r="219" spans="1:24" x14ac:dyDescent="0.25">
      <c r="A219" s="76">
        <v>70007</v>
      </c>
      <c r="B219" s="81" t="s">
        <v>291</v>
      </c>
      <c r="C219" s="81" t="e">
        <f>VLOOKUP($A219,IPXIXsource!$A$25:$D$255,4,FALSE)</f>
        <v>#N/A</v>
      </c>
      <c r="D219" s="102" t="s">
        <v>40</v>
      </c>
      <c r="E219" s="100">
        <v>7373</v>
      </c>
      <c r="F219" s="100">
        <v>6366</v>
      </c>
      <c r="G219" s="100">
        <v>3860.19</v>
      </c>
      <c r="H219" s="101">
        <v>1125671.8899999999</v>
      </c>
      <c r="I219" s="101">
        <v>466561.59</v>
      </c>
      <c r="J219" s="100">
        <v>8410</v>
      </c>
      <c r="K219" s="100">
        <v>7170</v>
      </c>
      <c r="L219" s="101">
        <v>4619.8599999999997</v>
      </c>
      <c r="M219" s="101">
        <v>1497714.78</v>
      </c>
      <c r="N219" s="101">
        <v>571026.31000000006</v>
      </c>
      <c r="O219" s="100">
        <v>8909</v>
      </c>
      <c r="P219" s="100">
        <v>7659</v>
      </c>
      <c r="Q219" s="101">
        <v>4635.3500000000004</v>
      </c>
      <c r="R219" s="101">
        <v>2282794.2799999998</v>
      </c>
      <c r="S219" s="101">
        <v>1288361.25</v>
      </c>
      <c r="T219" s="100">
        <v>8230</v>
      </c>
      <c r="U219" s="100">
        <v>7129</v>
      </c>
      <c r="V219" s="101">
        <v>4013.93</v>
      </c>
      <c r="W219" s="101">
        <v>927427.67</v>
      </c>
      <c r="X219" s="101">
        <v>1230021.31</v>
      </c>
    </row>
    <row r="220" spans="1:24" x14ac:dyDescent="0.25">
      <c r="A220" s="76">
        <v>70081</v>
      </c>
      <c r="B220" s="81" t="s">
        <v>292</v>
      </c>
      <c r="C220" s="81" t="e">
        <f>VLOOKUP($A220,IPXIXsource!$A$25:$D$255,4,FALSE)</f>
        <v>#N/A</v>
      </c>
      <c r="D220" s="84" t="s">
        <v>40</v>
      </c>
      <c r="E220" s="100">
        <v>772</v>
      </c>
      <c r="F220" s="100">
        <v>405</v>
      </c>
      <c r="G220" s="100">
        <v>1878</v>
      </c>
      <c r="H220" s="101">
        <v>146317.26999999999</v>
      </c>
      <c r="I220" s="101">
        <v>59589.46</v>
      </c>
      <c r="J220" s="100">
        <v>1389</v>
      </c>
      <c r="K220" s="100">
        <v>699</v>
      </c>
      <c r="L220" s="101">
        <v>3350.01</v>
      </c>
      <c r="M220" s="101">
        <v>179165.65</v>
      </c>
      <c r="N220" s="101">
        <v>107174.76</v>
      </c>
      <c r="O220" s="100">
        <v>977</v>
      </c>
      <c r="P220" s="100">
        <v>654</v>
      </c>
      <c r="Q220" s="101">
        <v>2551.9</v>
      </c>
      <c r="R220" s="101">
        <v>241442.44</v>
      </c>
      <c r="S220" s="101">
        <v>80989.62</v>
      </c>
      <c r="T220" s="100">
        <v>1681</v>
      </c>
      <c r="U220" s="100">
        <v>592</v>
      </c>
      <c r="V220" s="101">
        <v>2544.1</v>
      </c>
      <c r="W220" s="101">
        <v>378326.19</v>
      </c>
      <c r="X220" s="101">
        <v>84038.27</v>
      </c>
    </row>
    <row r="221" spans="1:24" x14ac:dyDescent="0.25">
      <c r="A221" s="76">
        <v>76761</v>
      </c>
      <c r="B221" s="81" t="s">
        <v>293</v>
      </c>
      <c r="C221" s="81" t="e">
        <f>VLOOKUP($A221,IPXIXsource!$A$25:$D$255,4,FALSE)</f>
        <v>#N/A</v>
      </c>
      <c r="D221" s="84" t="s">
        <v>40</v>
      </c>
      <c r="E221" s="100">
        <v>344</v>
      </c>
      <c r="F221" s="100">
        <v>144</v>
      </c>
      <c r="G221" s="100">
        <v>320.19</v>
      </c>
      <c r="H221" s="101">
        <v>41096.410000000003</v>
      </c>
      <c r="I221" s="101">
        <v>32907.769999999997</v>
      </c>
      <c r="J221" s="100">
        <v>419</v>
      </c>
      <c r="K221" s="100">
        <v>310</v>
      </c>
      <c r="L221" s="101">
        <v>596.19000000000005</v>
      </c>
      <c r="M221" s="101">
        <v>67771.16</v>
      </c>
      <c r="N221" s="101">
        <v>35841.14</v>
      </c>
      <c r="O221" s="100">
        <v>258</v>
      </c>
      <c r="P221" s="100">
        <v>150</v>
      </c>
      <c r="Q221" s="101">
        <v>454.23</v>
      </c>
      <c r="R221" s="101">
        <v>50707.54</v>
      </c>
      <c r="S221" s="101">
        <v>23631.33</v>
      </c>
      <c r="T221" s="100">
        <v>222</v>
      </c>
      <c r="U221" s="100">
        <v>90</v>
      </c>
      <c r="V221" s="101">
        <v>328.29</v>
      </c>
      <c r="W221" s="101">
        <v>56400.85</v>
      </c>
      <c r="X221" s="101">
        <v>25318.26</v>
      </c>
    </row>
    <row r="222" spans="1:24" x14ac:dyDescent="0.25">
      <c r="A222" s="76">
        <v>70243</v>
      </c>
      <c r="B222" s="81" t="s">
        <v>294</v>
      </c>
      <c r="C222" s="81" t="e">
        <f>VLOOKUP($A222,IPXIXsource!$A$25:$D$255,4,FALSE)</f>
        <v>#N/A</v>
      </c>
      <c r="D222" s="84" t="s">
        <v>40</v>
      </c>
      <c r="E222" s="100">
        <v>60</v>
      </c>
      <c r="F222" s="100">
        <v>28</v>
      </c>
      <c r="G222" s="100">
        <v>45.29</v>
      </c>
      <c r="H222" s="101">
        <v>7847.91</v>
      </c>
      <c r="I222" s="101">
        <v>1989.91</v>
      </c>
      <c r="J222" s="100">
        <v>21</v>
      </c>
      <c r="K222" s="100">
        <v>12</v>
      </c>
      <c r="L222" s="101">
        <v>27.7</v>
      </c>
      <c r="M222" s="101">
        <v>4621.1499999999996</v>
      </c>
      <c r="N222" s="101">
        <v>1108.8599999999999</v>
      </c>
      <c r="O222" s="100">
        <v>36</v>
      </c>
      <c r="P222" s="100">
        <v>22</v>
      </c>
      <c r="Q222" s="101">
        <v>23.38</v>
      </c>
      <c r="R222" s="101">
        <v>2662.9</v>
      </c>
      <c r="S222" s="101">
        <v>1078.58</v>
      </c>
      <c r="T222" s="100">
        <v>33</v>
      </c>
      <c r="U222" s="100">
        <v>27</v>
      </c>
      <c r="V222" s="101">
        <v>45.19</v>
      </c>
      <c r="W222" s="101">
        <v>6351.97</v>
      </c>
      <c r="X222" s="101">
        <v>3397.75</v>
      </c>
    </row>
    <row r="223" spans="1:24" x14ac:dyDescent="0.25">
      <c r="A223" s="76">
        <v>70274</v>
      </c>
      <c r="B223" s="81" t="s">
        <v>295</v>
      </c>
      <c r="C223" s="81" t="e">
        <f>VLOOKUP($A223,IPXIXsource!$A$25:$D$255,4,FALSE)</f>
        <v>#N/A</v>
      </c>
      <c r="D223" s="84" t="s">
        <v>40</v>
      </c>
      <c r="E223" s="100">
        <v>17</v>
      </c>
      <c r="F223" s="100">
        <v>12</v>
      </c>
      <c r="G223" s="100">
        <v>67.510000000000005</v>
      </c>
      <c r="H223" s="101">
        <v>8175.74</v>
      </c>
      <c r="I223" s="101">
        <v>4941.3500000000004</v>
      </c>
      <c r="J223" s="100">
        <v>20</v>
      </c>
      <c r="K223" s="100">
        <v>14</v>
      </c>
      <c r="L223" s="101">
        <v>8.41</v>
      </c>
      <c r="M223" s="101">
        <v>1787.38</v>
      </c>
      <c r="N223" s="101">
        <v>909.65</v>
      </c>
      <c r="O223" s="100">
        <v>10</v>
      </c>
      <c r="P223" s="100">
        <v>6</v>
      </c>
      <c r="Q223" s="101">
        <v>25.8</v>
      </c>
      <c r="R223" s="101">
        <v>3599.29</v>
      </c>
      <c r="S223" s="101">
        <v>1229.8699999999999</v>
      </c>
      <c r="T223" s="100">
        <v>4</v>
      </c>
      <c r="U223" s="100"/>
      <c r="V223" s="101">
        <v>0</v>
      </c>
      <c r="W223" s="101">
        <v>613.87</v>
      </c>
      <c r="X223" s="101">
        <v>0</v>
      </c>
    </row>
    <row r="224" spans="1:24" x14ac:dyDescent="0.25">
      <c r="A224" s="76">
        <v>70708</v>
      </c>
      <c r="B224" s="81" t="s">
        <v>296</v>
      </c>
      <c r="C224" s="81" t="e">
        <f>VLOOKUP($A224,IPXIXsource!$A$25:$D$255,4,FALSE)</f>
        <v>#N/A</v>
      </c>
      <c r="D224" s="84" t="s">
        <v>40</v>
      </c>
      <c r="E224" s="100">
        <v>130</v>
      </c>
      <c r="F224" s="100">
        <v>114</v>
      </c>
      <c r="G224" s="100">
        <v>45.97</v>
      </c>
      <c r="H224" s="101">
        <v>4191.79</v>
      </c>
      <c r="I224" s="101">
        <v>2633.46</v>
      </c>
      <c r="J224" s="100">
        <v>8</v>
      </c>
      <c r="K224" s="100">
        <v>8</v>
      </c>
      <c r="L224" s="101">
        <v>1.21</v>
      </c>
      <c r="M224" s="101">
        <v>93.63</v>
      </c>
      <c r="N224" s="101">
        <v>54.66</v>
      </c>
      <c r="O224" s="100">
        <v>13</v>
      </c>
      <c r="P224" s="100">
        <v>13</v>
      </c>
      <c r="Q224" s="101">
        <v>11.97</v>
      </c>
      <c r="R224" s="101">
        <v>333.31</v>
      </c>
      <c r="S224" s="101">
        <v>38.94</v>
      </c>
      <c r="T224" s="100">
        <v>66</v>
      </c>
      <c r="U224" s="100">
        <v>65</v>
      </c>
      <c r="V224" s="101">
        <v>17.510000000000002</v>
      </c>
      <c r="W224" s="101">
        <v>1196.42</v>
      </c>
      <c r="X224" s="101">
        <v>436.6</v>
      </c>
    </row>
    <row r="235" spans="26:26" x14ac:dyDescent="0.25">
      <c r="Z235" s="4" t="s">
        <v>31</v>
      </c>
    </row>
    <row r="256" spans="1:127" s="6" customFormat="1" x14ac:dyDescent="0.25">
      <c r="A256" s="4"/>
      <c r="B256" s="4"/>
      <c r="C256" s="12"/>
      <c r="E256" s="4"/>
      <c r="F256" s="4"/>
      <c r="G256" s="87"/>
      <c r="H256" s="4"/>
      <c r="I256" s="4"/>
      <c r="J256" s="4"/>
      <c r="K256" s="4"/>
      <c r="L256" s="87"/>
      <c r="M256" s="4"/>
      <c r="N256" s="4"/>
      <c r="O256" s="4"/>
      <c r="P256" s="4"/>
      <c r="Q256" s="87"/>
      <c r="R256" s="4"/>
      <c r="S256" s="4"/>
      <c r="T256" s="4"/>
      <c r="U256" s="4"/>
      <c r="V256" s="87"/>
      <c r="W256" s="4"/>
      <c r="X256" s="4"/>
      <c r="Y256" s="4" t="s">
        <v>31</v>
      </c>
      <c r="Z256" s="4"/>
      <c r="AA256" s="4"/>
      <c r="AB256" s="4"/>
      <c r="AC256" s="4" t="s">
        <v>31</v>
      </c>
      <c r="AD256" s="4"/>
      <c r="AE256" s="4"/>
      <c r="AG256" s="6" t="s">
        <v>31</v>
      </c>
      <c r="AK256" s="6" t="s">
        <v>31</v>
      </c>
      <c r="AP256" s="6" t="s">
        <v>31</v>
      </c>
      <c r="AU256" s="6" t="s">
        <v>31</v>
      </c>
      <c r="AZ256" s="6" t="s">
        <v>31</v>
      </c>
      <c r="BE256" s="6" t="s">
        <v>31</v>
      </c>
      <c r="BJ256" s="6" t="s">
        <v>31</v>
      </c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</row>
    <row r="257" spans="1:127" s="6" customFormat="1" x14ac:dyDescent="0.25">
      <c r="A257" s="4"/>
      <c r="B257" s="4"/>
      <c r="C257" s="12"/>
      <c r="E257" s="4"/>
      <c r="F257" s="4"/>
      <c r="G257" s="87"/>
      <c r="H257" s="4"/>
      <c r="I257" s="4"/>
      <c r="J257" s="4"/>
      <c r="K257" s="4"/>
      <c r="L257" s="87"/>
      <c r="M257" s="4"/>
      <c r="N257" s="4"/>
      <c r="O257" s="4"/>
      <c r="P257" s="4"/>
      <c r="Q257" s="87"/>
      <c r="R257" s="4"/>
      <c r="S257" s="4"/>
      <c r="T257" s="4"/>
      <c r="U257" s="4"/>
      <c r="V257" s="87"/>
      <c r="W257" s="4"/>
      <c r="X257" s="4"/>
      <c r="Y257" s="4" t="s">
        <v>31</v>
      </c>
      <c r="Z257" s="4"/>
      <c r="AA257" s="4"/>
      <c r="AB257" s="4"/>
      <c r="AC257" s="4" t="s">
        <v>31</v>
      </c>
      <c r="AD257" s="4"/>
      <c r="AE257" s="4"/>
      <c r="AG257" s="6" t="s">
        <v>31</v>
      </c>
      <c r="AK257" s="6" t="s">
        <v>31</v>
      </c>
      <c r="AP257" s="6" t="s">
        <v>31</v>
      </c>
      <c r="AU257" s="6" t="s">
        <v>31</v>
      </c>
      <c r="AZ257" s="6" t="s">
        <v>31</v>
      </c>
      <c r="BE257" s="6" t="s">
        <v>31</v>
      </c>
      <c r="BJ257" s="6" t="s">
        <v>31</v>
      </c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</row>
  </sheetData>
  <mergeCells count="13">
    <mergeCell ref="BJ6:BM6"/>
    <mergeCell ref="AG6:AJ6"/>
    <mergeCell ref="AK6:AN6"/>
    <mergeCell ref="AP6:AS6"/>
    <mergeCell ref="AU6:AX6"/>
    <mergeCell ref="AZ6:BC6"/>
    <mergeCell ref="BE6:BH6"/>
    <mergeCell ref="AC6:AF6"/>
    <mergeCell ref="E6:I6"/>
    <mergeCell ref="J6:N6"/>
    <mergeCell ref="O6:S6"/>
    <mergeCell ref="T6:X6"/>
    <mergeCell ref="Y6:AB6"/>
  </mergeCells>
  <pageMargins left="0.4" right="0.4" top="0.35" bottom="0.5" header="0.3" footer="0.3"/>
  <pageSetup scale="80" orientation="landscape" r:id="rId1"/>
  <headerFooter>
    <oddFooter>&amp;L&amp;"Times New Roman,Regular"&amp;10Burns &amp;&amp; Associates, Inc.&amp;C&amp;"Times New Roman,Regular"&amp;10Page &amp;P of &amp;N&amp;R&amp;"Times New Roman,Regular"&amp;10February 6,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topLeftCell="H1" zoomScale="90" zoomScaleNormal="90" workbookViewId="0">
      <selection activeCell="A5" sqref="A5:XFD71"/>
    </sheetView>
  </sheetViews>
  <sheetFormatPr defaultRowHeight="13.2" x14ac:dyDescent="0.25"/>
  <cols>
    <col min="1" max="1" width="11.5546875" style="260" customWidth="1"/>
    <col min="2" max="2" width="35.5546875" style="261" customWidth="1"/>
    <col min="3" max="3" width="12.77734375" style="261" customWidth="1"/>
    <col min="4" max="4" width="13.77734375" style="260" customWidth="1"/>
    <col min="5" max="7" width="6.44140625" style="237" customWidth="1"/>
    <col min="8" max="8" width="12" style="238" customWidth="1"/>
    <col min="9" max="9" width="11.6640625" style="239" customWidth="1"/>
    <col min="10" max="12" width="6.44140625" style="237" customWidth="1"/>
    <col min="13" max="13" width="12" style="238" customWidth="1"/>
    <col min="14" max="14" width="11.6640625" style="239" customWidth="1"/>
    <col min="15" max="15" width="6.44140625" style="240" customWidth="1"/>
    <col min="16" max="17" width="7.44140625" style="240" customWidth="1"/>
    <col min="18" max="18" width="12" style="239" customWidth="1"/>
    <col min="19" max="19" width="11.6640625" style="239" customWidth="1"/>
    <col min="20" max="20" width="6.44140625" style="240" customWidth="1"/>
    <col min="21" max="22" width="7.44140625" style="240" customWidth="1"/>
    <col min="23" max="23" width="12" style="239" customWidth="1"/>
    <col min="24" max="24" width="11.6640625" style="239" customWidth="1"/>
    <col min="25" max="25" width="4.33203125" style="219" customWidth="1"/>
    <col min="26" max="16384" width="8.88671875" style="219"/>
  </cols>
  <sheetData>
    <row r="1" spans="1:24" ht="13.8" customHeight="1" x14ac:dyDescent="0.25">
      <c r="A1" s="519"/>
      <c r="B1" s="520"/>
      <c r="C1" s="520"/>
      <c r="D1" s="521"/>
      <c r="E1" s="522">
        <v>2012</v>
      </c>
      <c r="F1" s="523"/>
      <c r="G1" s="523"/>
      <c r="H1" s="523"/>
      <c r="I1" s="524"/>
      <c r="J1" s="522">
        <v>2013</v>
      </c>
      <c r="K1" s="523"/>
      <c r="L1" s="523"/>
      <c r="M1" s="523"/>
      <c r="N1" s="524"/>
      <c r="O1" s="525">
        <v>2014</v>
      </c>
      <c r="P1" s="526"/>
      <c r="Q1" s="526"/>
      <c r="R1" s="526"/>
      <c r="S1" s="527"/>
      <c r="T1" s="525">
        <v>2015</v>
      </c>
      <c r="U1" s="526"/>
      <c r="V1" s="526"/>
      <c r="W1" s="526"/>
      <c r="X1" s="527"/>
    </row>
    <row r="2" spans="1:24" x14ac:dyDescent="0.25">
      <c r="A2" s="519"/>
      <c r="B2" s="520"/>
      <c r="C2" s="520"/>
      <c r="D2" s="521"/>
      <c r="E2" s="220" t="s">
        <v>31</v>
      </c>
      <c r="F2" s="221" t="s">
        <v>441</v>
      </c>
      <c r="G2" s="221"/>
      <c r="H2" s="222" t="s">
        <v>442</v>
      </c>
      <c r="I2" s="223" t="s">
        <v>443</v>
      </c>
      <c r="J2" s="220" t="s">
        <v>444</v>
      </c>
      <c r="K2" s="221" t="s">
        <v>441</v>
      </c>
      <c r="L2" s="221"/>
      <c r="M2" s="222" t="s">
        <v>442</v>
      </c>
      <c r="N2" s="223" t="s">
        <v>443</v>
      </c>
      <c r="O2" s="224" t="s">
        <v>444</v>
      </c>
      <c r="P2" s="225" t="s">
        <v>441</v>
      </c>
      <c r="Q2" s="225"/>
      <c r="R2" s="223" t="s">
        <v>442</v>
      </c>
      <c r="S2" s="223" t="s">
        <v>443</v>
      </c>
      <c r="T2" s="224" t="s">
        <v>444</v>
      </c>
      <c r="U2" s="225" t="s">
        <v>441</v>
      </c>
      <c r="V2" s="225"/>
      <c r="W2" s="223" t="s">
        <v>442</v>
      </c>
      <c r="X2" s="223" t="s">
        <v>443</v>
      </c>
    </row>
    <row r="3" spans="1:24" s="233" customFormat="1" x14ac:dyDescent="0.25">
      <c r="A3" s="226" t="s">
        <v>445</v>
      </c>
      <c r="B3" s="227" t="s">
        <v>446</v>
      </c>
      <c r="C3" s="227"/>
      <c r="D3" s="228" t="s">
        <v>447</v>
      </c>
      <c r="E3" s="229">
        <f>SUM(E5:E71)</f>
        <v>0</v>
      </c>
      <c r="F3" s="229">
        <f>SUM(F5:F71)</f>
        <v>0</v>
      </c>
      <c r="G3" s="229"/>
      <c r="H3" s="230">
        <f>SUM(H5:H71)</f>
        <v>0</v>
      </c>
      <c r="I3" s="231">
        <f>SUM(I5:I71)</f>
        <v>0</v>
      </c>
      <c r="J3" s="229">
        <f>SUM(J5:J71)</f>
        <v>18622</v>
      </c>
      <c r="K3" s="229">
        <f>SUM(K5:K71)</f>
        <v>72036</v>
      </c>
      <c r="L3" s="229"/>
      <c r="M3" s="230">
        <f>SUM(M5:M71)</f>
        <v>129864683.25</v>
      </c>
      <c r="N3" s="231">
        <f>SUM(N5:N71)</f>
        <v>4719528.37</v>
      </c>
      <c r="O3" s="232">
        <f>SUM(O5:O71)</f>
        <v>37918</v>
      </c>
      <c r="P3" s="232">
        <f>SUM(P5:P71)</f>
        <v>161911</v>
      </c>
      <c r="Q3" s="232"/>
      <c r="R3" s="231">
        <f>SUM(R5:R71)</f>
        <v>265180169.02000004</v>
      </c>
      <c r="S3" s="231">
        <f>SUM(S5:S71)</f>
        <v>9560110.8900000006</v>
      </c>
      <c r="T3" s="232">
        <f>SUM(T5:T71)</f>
        <v>34985</v>
      </c>
      <c r="U3" s="232">
        <f>SUM(U5:U71)</f>
        <v>153504</v>
      </c>
      <c r="V3" s="232"/>
      <c r="W3" s="231">
        <f>SUM(W5:W71)</f>
        <v>242298235.84999996</v>
      </c>
      <c r="X3" s="231">
        <f>SUM(X5:X71)</f>
        <v>8612796.8399999999</v>
      </c>
    </row>
    <row r="4" spans="1:24" x14ac:dyDescent="0.25">
      <c r="A4" s="234"/>
      <c r="B4" s="235"/>
      <c r="C4" s="235"/>
      <c r="D4" s="236"/>
    </row>
    <row r="5" spans="1:24" x14ac:dyDescent="0.25">
      <c r="A5" s="241">
        <v>73009</v>
      </c>
      <c r="B5" s="242" t="s">
        <v>62</v>
      </c>
      <c r="C5" s="242" t="s">
        <v>448</v>
      </c>
      <c r="D5" s="241" t="s">
        <v>36</v>
      </c>
      <c r="E5" s="243"/>
      <c r="F5" s="243"/>
      <c r="G5" s="243"/>
      <c r="H5" s="244"/>
      <c r="I5" s="245"/>
      <c r="J5" s="243">
        <v>393</v>
      </c>
      <c r="K5" s="243">
        <v>1609</v>
      </c>
      <c r="L5" s="243"/>
      <c r="M5" s="244">
        <v>2987366.25</v>
      </c>
      <c r="N5" s="245">
        <v>800294.82</v>
      </c>
      <c r="O5" s="246">
        <v>826</v>
      </c>
      <c r="P5" s="246">
        <v>3106</v>
      </c>
      <c r="Q5" s="246"/>
      <c r="R5" s="245">
        <v>5258129.1100000003</v>
      </c>
      <c r="S5" s="245">
        <v>1130661.1599999999</v>
      </c>
      <c r="T5" s="246">
        <v>855</v>
      </c>
      <c r="U5" s="246">
        <v>3387</v>
      </c>
      <c r="V5" s="246"/>
      <c r="W5" s="245">
        <v>6397631.1799999997</v>
      </c>
      <c r="X5" s="245">
        <v>1678960.46</v>
      </c>
    </row>
    <row r="6" spans="1:24" x14ac:dyDescent="0.25">
      <c r="A6" s="247">
        <v>73035</v>
      </c>
      <c r="B6" s="248" t="s">
        <v>65</v>
      </c>
      <c r="C6" s="248" t="s">
        <v>448</v>
      </c>
      <c r="D6" s="247" t="s">
        <v>36</v>
      </c>
      <c r="E6" s="249"/>
      <c r="F6" s="249"/>
      <c r="G6" s="249"/>
      <c r="H6" s="250"/>
      <c r="I6" s="251"/>
      <c r="J6" s="249">
        <v>937</v>
      </c>
      <c r="K6" s="249">
        <v>3624</v>
      </c>
      <c r="L6" s="249"/>
      <c r="M6" s="250">
        <v>7289228.2599999998</v>
      </c>
      <c r="N6" s="251">
        <v>572584</v>
      </c>
      <c r="O6" s="252">
        <v>1786</v>
      </c>
      <c r="P6" s="252">
        <v>7557</v>
      </c>
      <c r="Q6" s="252"/>
      <c r="R6" s="251">
        <v>16382560.01</v>
      </c>
      <c r="S6" s="251">
        <v>1133150</v>
      </c>
      <c r="T6" s="252">
        <v>1552</v>
      </c>
      <c r="U6" s="252">
        <v>6091</v>
      </c>
      <c r="V6" s="252"/>
      <c r="W6" s="251">
        <v>14082555.779999999</v>
      </c>
      <c r="X6" s="251">
        <v>1377050</v>
      </c>
    </row>
    <row r="7" spans="1:24" x14ac:dyDescent="0.25">
      <c r="A7" s="247">
        <v>73771</v>
      </c>
      <c r="B7" s="248" t="s">
        <v>72</v>
      </c>
      <c r="C7" s="248" t="s">
        <v>448</v>
      </c>
      <c r="D7" s="247" t="s">
        <v>36</v>
      </c>
      <c r="E7" s="249"/>
      <c r="F7" s="249"/>
      <c r="G7" s="249"/>
      <c r="H7" s="250"/>
      <c r="I7" s="251"/>
      <c r="J7" s="249">
        <v>2419</v>
      </c>
      <c r="K7" s="249">
        <v>11629</v>
      </c>
      <c r="L7" s="249"/>
      <c r="M7" s="250">
        <v>26196430.199999999</v>
      </c>
      <c r="N7" s="251">
        <v>152555.95000000001</v>
      </c>
      <c r="O7" s="252">
        <v>4182</v>
      </c>
      <c r="P7" s="252">
        <v>18397</v>
      </c>
      <c r="Q7" s="252"/>
      <c r="R7" s="251">
        <v>42848179.359999999</v>
      </c>
      <c r="S7" s="251">
        <v>455179.91</v>
      </c>
      <c r="T7" s="252">
        <v>3411</v>
      </c>
      <c r="U7" s="252">
        <v>15297</v>
      </c>
      <c r="V7" s="252"/>
      <c r="W7" s="251">
        <v>34143242.799999997</v>
      </c>
      <c r="X7" s="251">
        <v>210872.43</v>
      </c>
    </row>
    <row r="8" spans="1:24" x14ac:dyDescent="0.25">
      <c r="A8" s="247">
        <v>70079</v>
      </c>
      <c r="B8" s="248" t="s">
        <v>126</v>
      </c>
      <c r="C8" s="248" t="s">
        <v>448</v>
      </c>
      <c r="D8" s="247" t="s">
        <v>44</v>
      </c>
      <c r="E8" s="249"/>
      <c r="F8" s="249"/>
      <c r="G8" s="249"/>
      <c r="H8" s="250"/>
      <c r="I8" s="251"/>
      <c r="J8" s="249">
        <v>182</v>
      </c>
      <c r="K8" s="249">
        <v>499</v>
      </c>
      <c r="L8" s="249"/>
      <c r="M8" s="250">
        <v>1254164.48</v>
      </c>
      <c r="N8" s="251">
        <v>7266</v>
      </c>
      <c r="O8" s="252">
        <v>387</v>
      </c>
      <c r="P8" s="252">
        <v>1220</v>
      </c>
      <c r="Q8" s="252"/>
      <c r="R8" s="251">
        <v>2681438.5699999998</v>
      </c>
      <c r="S8" s="251">
        <v>51552</v>
      </c>
      <c r="T8" s="252">
        <v>395</v>
      </c>
      <c r="U8" s="252">
        <v>1142</v>
      </c>
      <c r="V8" s="252"/>
      <c r="W8" s="251">
        <v>2933826.81</v>
      </c>
      <c r="X8" s="251">
        <v>82473</v>
      </c>
    </row>
    <row r="9" spans="1:24" x14ac:dyDescent="0.25">
      <c r="A9" s="247">
        <v>70438</v>
      </c>
      <c r="B9" s="248" t="s">
        <v>66</v>
      </c>
      <c r="C9" s="248" t="s">
        <v>448</v>
      </c>
      <c r="D9" s="247" t="s">
        <v>36</v>
      </c>
      <c r="E9" s="249"/>
      <c r="F9" s="249"/>
      <c r="G9" s="249"/>
      <c r="H9" s="250"/>
      <c r="I9" s="251"/>
      <c r="J9" s="249">
        <v>195</v>
      </c>
      <c r="K9" s="249">
        <v>531</v>
      </c>
      <c r="L9" s="249"/>
      <c r="M9" s="250">
        <v>1310177.3400000001</v>
      </c>
      <c r="N9" s="251">
        <v>21607</v>
      </c>
      <c r="O9" s="252">
        <v>383</v>
      </c>
      <c r="P9" s="252">
        <v>1058</v>
      </c>
      <c r="Q9" s="252"/>
      <c r="R9" s="251">
        <v>2606244.7599999998</v>
      </c>
      <c r="S9" s="251">
        <v>36263</v>
      </c>
      <c r="T9" s="252">
        <v>386</v>
      </c>
      <c r="U9" s="252">
        <v>1187</v>
      </c>
      <c r="V9" s="252"/>
      <c r="W9" s="251">
        <v>2852643.65</v>
      </c>
      <c r="X9" s="251">
        <v>73482</v>
      </c>
    </row>
    <row r="10" spans="1:24" x14ac:dyDescent="0.25">
      <c r="A10" s="247">
        <v>72042</v>
      </c>
      <c r="B10" s="248" t="s">
        <v>73</v>
      </c>
      <c r="C10" s="248" t="s">
        <v>448</v>
      </c>
      <c r="D10" s="247" t="s">
        <v>36</v>
      </c>
      <c r="E10" s="249"/>
      <c r="F10" s="249"/>
      <c r="G10" s="249"/>
      <c r="H10" s="250"/>
      <c r="I10" s="251"/>
      <c r="J10" s="249">
        <v>432</v>
      </c>
      <c r="K10" s="249">
        <v>1442</v>
      </c>
      <c r="L10" s="249"/>
      <c r="M10" s="250">
        <v>4721388.6100000003</v>
      </c>
      <c r="N10" s="251">
        <v>59059.78</v>
      </c>
      <c r="O10" s="252">
        <v>1150</v>
      </c>
      <c r="P10" s="252">
        <v>5037</v>
      </c>
      <c r="Q10" s="252"/>
      <c r="R10" s="251">
        <v>13852549.640000001</v>
      </c>
      <c r="S10" s="251">
        <v>133880.91</v>
      </c>
      <c r="T10" s="252">
        <v>1115</v>
      </c>
      <c r="U10" s="252">
        <v>5538</v>
      </c>
      <c r="V10" s="252"/>
      <c r="W10" s="251">
        <v>13286669.35</v>
      </c>
      <c r="X10" s="251">
        <v>41908.25</v>
      </c>
    </row>
    <row r="11" spans="1:24" x14ac:dyDescent="0.25">
      <c r="A11" s="247">
        <v>74461</v>
      </c>
      <c r="B11" s="248" t="s">
        <v>65</v>
      </c>
      <c r="C11" s="248" t="s">
        <v>448</v>
      </c>
      <c r="D11" s="247" t="s">
        <v>44</v>
      </c>
      <c r="E11" s="249"/>
      <c r="F11" s="249"/>
      <c r="G11" s="249"/>
      <c r="H11" s="250"/>
      <c r="I11" s="251"/>
      <c r="J11" s="249">
        <v>110</v>
      </c>
      <c r="K11" s="249">
        <v>422</v>
      </c>
      <c r="L11" s="249"/>
      <c r="M11" s="250">
        <v>897540.62</v>
      </c>
      <c r="N11" s="251">
        <v>22858</v>
      </c>
      <c r="O11" s="252">
        <v>254</v>
      </c>
      <c r="P11" s="252">
        <v>823</v>
      </c>
      <c r="Q11" s="252"/>
      <c r="R11" s="251">
        <v>2043880.93</v>
      </c>
      <c r="S11" s="251">
        <v>55686</v>
      </c>
      <c r="T11" s="252">
        <v>247</v>
      </c>
      <c r="U11" s="252">
        <v>744</v>
      </c>
      <c r="V11" s="252"/>
      <c r="W11" s="251">
        <v>2275962.19</v>
      </c>
      <c r="X11" s="251">
        <v>36459</v>
      </c>
    </row>
    <row r="12" spans="1:24" x14ac:dyDescent="0.25">
      <c r="A12" s="247">
        <v>73435</v>
      </c>
      <c r="B12" s="248" t="s">
        <v>167</v>
      </c>
      <c r="C12" s="248" t="s">
        <v>448</v>
      </c>
      <c r="D12" s="247" t="s">
        <v>45</v>
      </c>
      <c r="E12" s="249"/>
      <c r="F12" s="249"/>
      <c r="G12" s="249"/>
      <c r="H12" s="250"/>
      <c r="I12" s="251"/>
      <c r="J12" s="249">
        <v>41</v>
      </c>
      <c r="K12" s="249">
        <v>420</v>
      </c>
      <c r="L12" s="249"/>
      <c r="M12" s="250">
        <v>493823.04</v>
      </c>
      <c r="N12" s="251">
        <v>1327</v>
      </c>
      <c r="O12" s="252">
        <v>400</v>
      </c>
      <c r="P12" s="252">
        <v>3672</v>
      </c>
      <c r="Q12" s="252"/>
      <c r="R12" s="251">
        <v>5402220.2000000002</v>
      </c>
      <c r="S12" s="251">
        <v>19987</v>
      </c>
      <c r="T12" s="252">
        <v>367</v>
      </c>
      <c r="U12" s="252">
        <v>3740</v>
      </c>
      <c r="V12" s="252"/>
      <c r="W12" s="251">
        <v>4694630.7699999996</v>
      </c>
      <c r="X12" s="251">
        <v>16897</v>
      </c>
    </row>
    <row r="13" spans="1:24" x14ac:dyDescent="0.25">
      <c r="A13" s="247">
        <v>72037</v>
      </c>
      <c r="B13" s="248" t="s">
        <v>71</v>
      </c>
      <c r="C13" s="248" t="s">
        <v>448</v>
      </c>
      <c r="D13" s="247" t="s">
        <v>36</v>
      </c>
      <c r="E13" s="249"/>
      <c r="F13" s="249"/>
      <c r="G13" s="249"/>
      <c r="H13" s="250"/>
      <c r="I13" s="251"/>
      <c r="J13" s="249">
        <v>843</v>
      </c>
      <c r="K13" s="249">
        <v>3666</v>
      </c>
      <c r="L13" s="249"/>
      <c r="M13" s="250">
        <v>6512070.1500000004</v>
      </c>
      <c r="N13" s="251">
        <v>14329.81</v>
      </c>
      <c r="O13" s="252">
        <v>1636</v>
      </c>
      <c r="P13" s="252">
        <v>7607</v>
      </c>
      <c r="Q13" s="252"/>
      <c r="R13" s="251">
        <v>12342395.810000001</v>
      </c>
      <c r="S13" s="251">
        <v>31685.200000000001</v>
      </c>
      <c r="T13" s="252">
        <v>1300</v>
      </c>
      <c r="U13" s="252">
        <v>6027</v>
      </c>
      <c r="V13" s="252"/>
      <c r="W13" s="251">
        <v>10695912.960000001</v>
      </c>
      <c r="X13" s="251">
        <v>14136.9</v>
      </c>
    </row>
    <row r="14" spans="1:24" x14ac:dyDescent="0.25">
      <c r="A14" s="247">
        <v>73922</v>
      </c>
      <c r="B14" s="248" t="s">
        <v>64</v>
      </c>
      <c r="C14" s="248" t="s">
        <v>448</v>
      </c>
      <c r="D14" s="247" t="s">
        <v>36</v>
      </c>
      <c r="E14" s="249"/>
      <c r="F14" s="249"/>
      <c r="G14" s="249"/>
      <c r="H14" s="250"/>
      <c r="I14" s="251"/>
      <c r="J14" s="249"/>
      <c r="K14" s="249"/>
      <c r="L14" s="249"/>
      <c r="M14" s="250"/>
      <c r="N14" s="251"/>
      <c r="O14" s="252">
        <v>785</v>
      </c>
      <c r="P14" s="252">
        <v>3343</v>
      </c>
      <c r="Q14" s="252"/>
      <c r="R14" s="251">
        <v>5981917.6799999997</v>
      </c>
      <c r="S14" s="251">
        <v>7441</v>
      </c>
      <c r="T14" s="252">
        <v>1410</v>
      </c>
      <c r="U14" s="252">
        <v>6093</v>
      </c>
      <c r="V14" s="252"/>
      <c r="W14" s="251">
        <v>10529664.33</v>
      </c>
      <c r="X14" s="251">
        <v>11371</v>
      </c>
    </row>
    <row r="15" spans="1:24" x14ac:dyDescent="0.25">
      <c r="A15" s="247">
        <v>72041</v>
      </c>
      <c r="B15" s="248" t="s">
        <v>188</v>
      </c>
      <c r="C15" s="248" t="s">
        <v>448</v>
      </c>
      <c r="D15" s="247" t="s">
        <v>49</v>
      </c>
      <c r="E15" s="249"/>
      <c r="F15" s="249"/>
      <c r="G15" s="249"/>
      <c r="H15" s="250"/>
      <c r="I15" s="251"/>
      <c r="J15" s="249">
        <v>204</v>
      </c>
      <c r="K15" s="249">
        <v>693</v>
      </c>
      <c r="L15" s="249"/>
      <c r="M15" s="250">
        <v>1943266.01</v>
      </c>
      <c r="N15" s="251">
        <v>2140.1799999999998</v>
      </c>
      <c r="O15" s="252">
        <v>389</v>
      </c>
      <c r="P15" s="252">
        <v>1324</v>
      </c>
      <c r="Q15" s="252"/>
      <c r="R15" s="251">
        <v>4214721.07</v>
      </c>
      <c r="S15" s="251">
        <v>8418.5400000000009</v>
      </c>
      <c r="T15" s="252">
        <v>402</v>
      </c>
      <c r="U15" s="252">
        <v>1106</v>
      </c>
      <c r="V15" s="252"/>
      <c r="W15" s="251">
        <v>3809606.84</v>
      </c>
      <c r="X15" s="251">
        <v>8610.19</v>
      </c>
    </row>
    <row r="16" spans="1:24" x14ac:dyDescent="0.25">
      <c r="A16" s="247">
        <v>72026</v>
      </c>
      <c r="B16" s="248" t="s">
        <v>124</v>
      </c>
      <c r="C16" s="248" t="s">
        <v>448</v>
      </c>
      <c r="D16" s="247" t="s">
        <v>44</v>
      </c>
      <c r="E16" s="249"/>
      <c r="F16" s="249"/>
      <c r="G16" s="249"/>
      <c r="H16" s="250"/>
      <c r="I16" s="251"/>
      <c r="J16" s="249">
        <v>284</v>
      </c>
      <c r="K16" s="249">
        <v>1065</v>
      </c>
      <c r="L16" s="249"/>
      <c r="M16" s="250">
        <v>2167535.46</v>
      </c>
      <c r="N16" s="251">
        <v>51235.65</v>
      </c>
      <c r="O16" s="252">
        <v>591</v>
      </c>
      <c r="P16" s="252">
        <v>2329</v>
      </c>
      <c r="Q16" s="252"/>
      <c r="R16" s="251">
        <v>4977950.45</v>
      </c>
      <c r="S16" s="251">
        <v>96415.96</v>
      </c>
      <c r="T16" s="252">
        <v>551</v>
      </c>
      <c r="U16" s="252">
        <v>2229</v>
      </c>
      <c r="V16" s="252"/>
      <c r="W16" s="251">
        <v>4892994.74</v>
      </c>
      <c r="X16" s="251">
        <v>3332.8</v>
      </c>
    </row>
    <row r="17" spans="1:24" x14ac:dyDescent="0.25">
      <c r="A17" s="247">
        <v>70595</v>
      </c>
      <c r="B17" s="248" t="s">
        <v>195</v>
      </c>
      <c r="C17" s="248" t="s">
        <v>448</v>
      </c>
      <c r="D17" s="247" t="s">
        <v>51</v>
      </c>
      <c r="E17" s="249"/>
      <c r="F17" s="249"/>
      <c r="G17" s="249"/>
      <c r="H17" s="250"/>
      <c r="I17" s="251"/>
      <c r="J17" s="249">
        <v>417</v>
      </c>
      <c r="K17" s="249">
        <v>3669</v>
      </c>
      <c r="L17" s="249"/>
      <c r="M17" s="250">
        <v>1955631.17</v>
      </c>
      <c r="N17" s="251">
        <v>0</v>
      </c>
      <c r="O17" s="252">
        <v>928</v>
      </c>
      <c r="P17" s="252">
        <v>7571</v>
      </c>
      <c r="Q17" s="252"/>
      <c r="R17" s="251">
        <v>3609013.92</v>
      </c>
      <c r="S17" s="251">
        <v>0</v>
      </c>
      <c r="T17" s="252">
        <v>1239</v>
      </c>
      <c r="U17" s="252">
        <v>8162</v>
      </c>
      <c r="V17" s="252"/>
      <c r="W17" s="251">
        <v>2735295.64</v>
      </c>
      <c r="X17" s="253">
        <v>0</v>
      </c>
    </row>
    <row r="18" spans="1:24" x14ac:dyDescent="0.25">
      <c r="A18" s="247">
        <v>73473</v>
      </c>
      <c r="B18" s="248" t="s">
        <v>182</v>
      </c>
      <c r="C18" s="248" t="s">
        <v>448</v>
      </c>
      <c r="D18" s="247" t="s">
        <v>45</v>
      </c>
      <c r="E18" s="249"/>
      <c r="F18" s="249"/>
      <c r="G18" s="249"/>
      <c r="H18" s="250"/>
      <c r="I18" s="251"/>
      <c r="J18" s="249">
        <v>9</v>
      </c>
      <c r="K18" s="249">
        <v>20</v>
      </c>
      <c r="L18" s="249"/>
      <c r="M18" s="250">
        <v>40484.57</v>
      </c>
      <c r="N18" s="251">
        <v>10</v>
      </c>
      <c r="O18" s="252">
        <v>8</v>
      </c>
      <c r="P18" s="252">
        <v>15</v>
      </c>
      <c r="Q18" s="252"/>
      <c r="R18" s="251">
        <v>42229.34</v>
      </c>
      <c r="S18" s="253">
        <v>0</v>
      </c>
      <c r="T18" s="252">
        <v>4</v>
      </c>
      <c r="U18" s="252">
        <v>13</v>
      </c>
      <c r="V18" s="252"/>
      <c r="W18" s="251">
        <v>18950.810000000001</v>
      </c>
      <c r="X18" s="253">
        <v>0</v>
      </c>
    </row>
    <row r="19" spans="1:24" x14ac:dyDescent="0.25">
      <c r="A19" s="247">
        <v>76505</v>
      </c>
      <c r="B19" s="248" t="s">
        <v>136</v>
      </c>
      <c r="C19" s="248" t="s">
        <v>448</v>
      </c>
      <c r="D19" s="247" t="s">
        <v>44</v>
      </c>
      <c r="E19" s="249"/>
      <c r="F19" s="249"/>
      <c r="G19" s="249"/>
      <c r="H19" s="250"/>
      <c r="I19" s="251"/>
      <c r="J19" s="249">
        <v>276</v>
      </c>
      <c r="K19" s="249">
        <v>757</v>
      </c>
      <c r="L19" s="249"/>
      <c r="M19" s="250">
        <v>1359672.6</v>
      </c>
      <c r="N19" s="251">
        <v>0</v>
      </c>
      <c r="O19" s="252">
        <v>511</v>
      </c>
      <c r="P19" s="252">
        <v>1706</v>
      </c>
      <c r="Q19" s="252"/>
      <c r="R19" s="251">
        <v>2942389.06</v>
      </c>
      <c r="S19" s="251">
        <v>0</v>
      </c>
      <c r="T19" s="252">
        <v>490</v>
      </c>
      <c r="U19" s="252">
        <v>1755</v>
      </c>
      <c r="V19" s="252"/>
      <c r="W19" s="251">
        <v>2966772.74</v>
      </c>
      <c r="X19" s="251">
        <v>0</v>
      </c>
    </row>
    <row r="20" spans="1:24" x14ac:dyDescent="0.25">
      <c r="A20" s="247">
        <v>73440</v>
      </c>
      <c r="B20" s="248" t="s">
        <v>150</v>
      </c>
      <c r="C20" s="248" t="s">
        <v>448</v>
      </c>
      <c r="D20" s="247" t="s">
        <v>45</v>
      </c>
      <c r="E20" s="249"/>
      <c r="F20" s="249"/>
      <c r="G20" s="249"/>
      <c r="H20" s="250"/>
      <c r="I20" s="251"/>
      <c r="J20" s="249">
        <v>33</v>
      </c>
      <c r="K20" s="249">
        <v>96</v>
      </c>
      <c r="L20" s="249"/>
      <c r="M20" s="250">
        <v>138806.69</v>
      </c>
      <c r="N20" s="251">
        <v>100</v>
      </c>
      <c r="O20" s="252">
        <v>66</v>
      </c>
      <c r="P20" s="252">
        <v>231</v>
      </c>
      <c r="Q20" s="252"/>
      <c r="R20" s="251">
        <v>309628.65999999997</v>
      </c>
      <c r="S20" s="251">
        <v>100</v>
      </c>
      <c r="T20" s="252">
        <v>55</v>
      </c>
      <c r="U20" s="252">
        <v>192</v>
      </c>
      <c r="V20" s="252"/>
      <c r="W20" s="251">
        <v>243493.94</v>
      </c>
      <c r="X20" s="251">
        <v>0</v>
      </c>
    </row>
    <row r="21" spans="1:24" x14ac:dyDescent="0.25">
      <c r="A21" s="247">
        <v>70702</v>
      </c>
      <c r="B21" s="248" t="s">
        <v>144</v>
      </c>
      <c r="C21" s="248" t="s">
        <v>448</v>
      </c>
      <c r="D21" s="247" t="s">
        <v>45</v>
      </c>
      <c r="E21" s="249"/>
      <c r="F21" s="249"/>
      <c r="G21" s="249"/>
      <c r="H21" s="250"/>
      <c r="I21" s="251"/>
      <c r="J21" s="249"/>
      <c r="K21" s="249"/>
      <c r="L21" s="249"/>
      <c r="M21" s="250"/>
      <c r="N21" s="251"/>
      <c r="O21" s="252">
        <v>16</v>
      </c>
      <c r="P21" s="252">
        <v>27</v>
      </c>
      <c r="Q21" s="252"/>
      <c r="R21" s="251">
        <v>189549.89</v>
      </c>
      <c r="S21" s="251">
        <v>275</v>
      </c>
      <c r="T21" s="252">
        <v>13</v>
      </c>
      <c r="U21" s="252">
        <v>22</v>
      </c>
      <c r="V21" s="252"/>
      <c r="W21" s="251">
        <v>214026.45</v>
      </c>
      <c r="X21" s="251">
        <v>0</v>
      </c>
    </row>
    <row r="22" spans="1:24" x14ac:dyDescent="0.25">
      <c r="A22" s="247">
        <v>70532</v>
      </c>
      <c r="B22" s="248" t="s">
        <v>211</v>
      </c>
      <c r="C22" s="248" t="s">
        <v>448</v>
      </c>
      <c r="D22" s="247" t="s">
        <v>53</v>
      </c>
      <c r="E22" s="249"/>
      <c r="F22" s="249"/>
      <c r="G22" s="249"/>
      <c r="H22" s="250"/>
      <c r="I22" s="251"/>
      <c r="J22" s="249">
        <v>94</v>
      </c>
      <c r="K22" s="249">
        <v>1029</v>
      </c>
      <c r="L22" s="249"/>
      <c r="M22" s="250">
        <v>858320.71</v>
      </c>
      <c r="N22" s="251">
        <v>0</v>
      </c>
      <c r="O22" s="252">
        <v>252</v>
      </c>
      <c r="P22" s="252">
        <v>2686</v>
      </c>
      <c r="Q22" s="252"/>
      <c r="R22" s="251">
        <v>2259569.08</v>
      </c>
      <c r="S22" s="251">
        <v>482</v>
      </c>
      <c r="T22" s="252">
        <v>141</v>
      </c>
      <c r="U22" s="252">
        <v>1230</v>
      </c>
      <c r="V22" s="252"/>
      <c r="W22" s="251">
        <v>1179432.3700000001</v>
      </c>
      <c r="X22" s="251">
        <v>0</v>
      </c>
    </row>
    <row r="23" spans="1:24" x14ac:dyDescent="0.25">
      <c r="A23" s="247">
        <v>70533</v>
      </c>
      <c r="B23" s="248" t="s">
        <v>199</v>
      </c>
      <c r="C23" s="248" t="s">
        <v>448</v>
      </c>
      <c r="D23" s="247" t="s">
        <v>51</v>
      </c>
      <c r="E23" s="249"/>
      <c r="F23" s="249"/>
      <c r="G23" s="249"/>
      <c r="H23" s="250"/>
      <c r="I23" s="251"/>
      <c r="J23" s="249">
        <v>262</v>
      </c>
      <c r="K23" s="249">
        <v>436</v>
      </c>
      <c r="L23" s="249"/>
      <c r="M23" s="250">
        <v>440682.31</v>
      </c>
      <c r="N23" s="251">
        <v>10876</v>
      </c>
      <c r="O23" s="252">
        <v>250</v>
      </c>
      <c r="P23" s="252">
        <v>348</v>
      </c>
      <c r="Q23" s="252"/>
      <c r="R23" s="251">
        <v>363338.19</v>
      </c>
      <c r="S23" s="251">
        <v>24846.48</v>
      </c>
      <c r="T23" s="252">
        <v>268</v>
      </c>
      <c r="U23" s="252">
        <v>406</v>
      </c>
      <c r="V23" s="252"/>
      <c r="W23" s="251">
        <v>440236.6</v>
      </c>
      <c r="X23" s="251">
        <v>0</v>
      </c>
    </row>
    <row r="24" spans="1:24" x14ac:dyDescent="0.25">
      <c r="A24" s="247">
        <v>74982</v>
      </c>
      <c r="B24" s="248" t="s">
        <v>219</v>
      </c>
      <c r="C24" s="248" t="s">
        <v>448</v>
      </c>
      <c r="D24" s="247" t="s">
        <v>55</v>
      </c>
      <c r="E24" s="249"/>
      <c r="F24" s="249"/>
      <c r="G24" s="249"/>
      <c r="H24" s="250"/>
      <c r="I24" s="251"/>
      <c r="J24" s="249">
        <v>468</v>
      </c>
      <c r="K24" s="249">
        <v>2148</v>
      </c>
      <c r="L24" s="249"/>
      <c r="M24" s="250">
        <v>792504.6</v>
      </c>
      <c r="N24" s="251">
        <v>0</v>
      </c>
      <c r="O24" s="252">
        <v>1698</v>
      </c>
      <c r="P24" s="252">
        <v>13097</v>
      </c>
      <c r="Q24" s="252"/>
      <c r="R24" s="251">
        <v>4784992.5599999996</v>
      </c>
      <c r="S24" s="251">
        <v>0</v>
      </c>
      <c r="T24" s="252">
        <v>1851</v>
      </c>
      <c r="U24" s="252">
        <v>15992</v>
      </c>
      <c r="V24" s="252"/>
      <c r="W24" s="251">
        <v>5860934.6699999999</v>
      </c>
      <c r="X24" s="251">
        <v>0</v>
      </c>
    </row>
    <row r="25" spans="1:24" x14ac:dyDescent="0.25">
      <c r="A25" s="247">
        <v>76773</v>
      </c>
      <c r="B25" s="248" t="s">
        <v>115</v>
      </c>
      <c r="C25" s="248" t="s">
        <v>448</v>
      </c>
      <c r="D25" s="247" t="s">
        <v>42</v>
      </c>
      <c r="E25" s="249"/>
      <c r="F25" s="249"/>
      <c r="G25" s="249"/>
      <c r="H25" s="250"/>
      <c r="I25" s="251"/>
      <c r="J25" s="249">
        <v>337</v>
      </c>
      <c r="K25" s="249">
        <v>360</v>
      </c>
      <c r="L25" s="249"/>
      <c r="M25" s="250">
        <v>822128.65</v>
      </c>
      <c r="N25" s="251">
        <v>0</v>
      </c>
      <c r="O25" s="252">
        <v>990</v>
      </c>
      <c r="P25" s="252">
        <v>1105</v>
      </c>
      <c r="Q25" s="252"/>
      <c r="R25" s="251">
        <v>2490552.5299999998</v>
      </c>
      <c r="S25" s="251">
        <v>1100</v>
      </c>
      <c r="T25" s="252">
        <v>757</v>
      </c>
      <c r="U25" s="252">
        <v>812</v>
      </c>
      <c r="V25" s="252"/>
      <c r="W25" s="251">
        <v>1824064.36</v>
      </c>
      <c r="X25" s="251">
        <v>150</v>
      </c>
    </row>
    <row r="26" spans="1:24" x14ac:dyDescent="0.25">
      <c r="A26" s="247">
        <v>72022</v>
      </c>
      <c r="B26" s="248" t="s">
        <v>181</v>
      </c>
      <c r="C26" s="248" t="s">
        <v>448</v>
      </c>
      <c r="D26" s="247" t="s">
        <v>45</v>
      </c>
      <c r="E26" s="249"/>
      <c r="F26" s="249"/>
      <c r="G26" s="249"/>
      <c r="H26" s="250"/>
      <c r="I26" s="251"/>
      <c r="J26" s="249">
        <v>30</v>
      </c>
      <c r="K26" s="249">
        <v>83</v>
      </c>
      <c r="L26" s="249"/>
      <c r="M26" s="250">
        <v>221157.18</v>
      </c>
      <c r="N26" s="251">
        <v>0</v>
      </c>
      <c r="O26" s="252">
        <v>66</v>
      </c>
      <c r="P26" s="252">
        <v>126</v>
      </c>
      <c r="Q26" s="252"/>
      <c r="R26" s="251">
        <v>368431.77</v>
      </c>
      <c r="S26" s="251">
        <v>2533.5</v>
      </c>
      <c r="T26" s="252">
        <v>48</v>
      </c>
      <c r="U26" s="252">
        <v>97</v>
      </c>
      <c r="V26" s="252"/>
      <c r="W26" s="251">
        <v>288911.83</v>
      </c>
      <c r="X26" s="251">
        <v>150</v>
      </c>
    </row>
    <row r="27" spans="1:24" x14ac:dyDescent="0.25">
      <c r="A27" s="247">
        <v>72018</v>
      </c>
      <c r="B27" s="248" t="s">
        <v>179</v>
      </c>
      <c r="C27" s="248" t="s">
        <v>448</v>
      </c>
      <c r="D27" s="247" t="s">
        <v>45</v>
      </c>
      <c r="E27" s="249"/>
      <c r="F27" s="249"/>
      <c r="G27" s="249"/>
      <c r="H27" s="250"/>
      <c r="I27" s="251"/>
      <c r="J27" s="249">
        <v>60</v>
      </c>
      <c r="K27" s="249">
        <v>213</v>
      </c>
      <c r="L27" s="249"/>
      <c r="M27" s="250">
        <v>434401.12</v>
      </c>
      <c r="N27" s="251">
        <v>16052</v>
      </c>
      <c r="O27" s="252">
        <v>116</v>
      </c>
      <c r="P27" s="252">
        <v>449</v>
      </c>
      <c r="Q27" s="252"/>
      <c r="R27" s="251">
        <v>1015656.43</v>
      </c>
      <c r="S27" s="251">
        <v>36085</v>
      </c>
      <c r="T27" s="252">
        <v>69</v>
      </c>
      <c r="U27" s="252">
        <v>231</v>
      </c>
      <c r="V27" s="252"/>
      <c r="W27" s="251">
        <v>640385.14</v>
      </c>
      <c r="X27" s="251">
        <v>500</v>
      </c>
    </row>
    <row r="28" spans="1:24" x14ac:dyDescent="0.25">
      <c r="A28" s="247">
        <v>73011</v>
      </c>
      <c r="B28" s="248" t="s">
        <v>156</v>
      </c>
      <c r="C28" s="248" t="s">
        <v>448</v>
      </c>
      <c r="D28" s="247" t="s">
        <v>45</v>
      </c>
      <c r="E28" s="249"/>
      <c r="F28" s="249"/>
      <c r="G28" s="249"/>
      <c r="H28" s="250"/>
      <c r="I28" s="251"/>
      <c r="J28" s="249">
        <v>7</v>
      </c>
      <c r="K28" s="249">
        <v>24</v>
      </c>
      <c r="L28" s="249"/>
      <c r="M28" s="250">
        <v>38561.42</v>
      </c>
      <c r="N28" s="251">
        <v>54890.48</v>
      </c>
      <c r="O28" s="252">
        <v>27</v>
      </c>
      <c r="P28" s="252">
        <v>56</v>
      </c>
      <c r="Q28" s="252"/>
      <c r="R28" s="251">
        <v>110677.58</v>
      </c>
      <c r="S28" s="251">
        <v>103956.2</v>
      </c>
      <c r="T28" s="252">
        <v>27</v>
      </c>
      <c r="U28" s="252">
        <v>42</v>
      </c>
      <c r="V28" s="252"/>
      <c r="W28" s="251">
        <v>78632.789999999994</v>
      </c>
      <c r="X28" s="251">
        <v>1200</v>
      </c>
    </row>
    <row r="29" spans="1:24" x14ac:dyDescent="0.25">
      <c r="A29" s="247">
        <v>45518</v>
      </c>
      <c r="B29" s="248" t="s">
        <v>218</v>
      </c>
      <c r="C29" s="248" t="s">
        <v>448</v>
      </c>
      <c r="D29" s="247" t="s">
        <v>55</v>
      </c>
      <c r="E29" s="249"/>
      <c r="F29" s="249"/>
      <c r="G29" s="249"/>
      <c r="H29" s="250"/>
      <c r="I29" s="251"/>
      <c r="J29" s="249">
        <v>8</v>
      </c>
      <c r="K29" s="249">
        <v>27</v>
      </c>
      <c r="L29" s="249"/>
      <c r="M29" s="250">
        <v>10632.87</v>
      </c>
      <c r="N29" s="251">
        <v>2500</v>
      </c>
      <c r="O29" s="252">
        <v>12</v>
      </c>
      <c r="P29" s="252">
        <v>50</v>
      </c>
      <c r="Q29" s="252"/>
      <c r="R29" s="251">
        <v>19690.5</v>
      </c>
      <c r="S29" s="251">
        <v>0</v>
      </c>
      <c r="T29" s="252">
        <v>9</v>
      </c>
      <c r="U29" s="252">
        <v>49</v>
      </c>
      <c r="V29" s="252"/>
      <c r="W29" s="251">
        <v>19296.689999999999</v>
      </c>
      <c r="X29" s="251">
        <v>1221</v>
      </c>
    </row>
    <row r="30" spans="1:24" x14ac:dyDescent="0.25">
      <c r="A30" s="247">
        <v>76793</v>
      </c>
      <c r="B30" s="248" t="s">
        <v>177</v>
      </c>
      <c r="C30" s="248" t="s">
        <v>448</v>
      </c>
      <c r="D30" s="247" t="s">
        <v>45</v>
      </c>
      <c r="E30" s="249"/>
      <c r="F30" s="249"/>
      <c r="G30" s="249"/>
      <c r="H30" s="250"/>
      <c r="I30" s="251"/>
      <c r="J30" s="249">
        <v>62</v>
      </c>
      <c r="K30" s="249">
        <v>178</v>
      </c>
      <c r="L30" s="249"/>
      <c r="M30" s="250">
        <v>299733.67</v>
      </c>
      <c r="N30" s="251">
        <v>10622</v>
      </c>
      <c r="O30" s="252">
        <v>75</v>
      </c>
      <c r="P30" s="252">
        <v>184</v>
      </c>
      <c r="Q30" s="252"/>
      <c r="R30" s="251">
        <v>340840.8</v>
      </c>
      <c r="S30" s="251">
        <v>6250.23</v>
      </c>
      <c r="T30" s="252">
        <v>84</v>
      </c>
      <c r="U30" s="252">
        <v>205</v>
      </c>
      <c r="V30" s="252"/>
      <c r="W30" s="251">
        <v>380625.28</v>
      </c>
      <c r="X30" s="251">
        <v>1900.01</v>
      </c>
    </row>
    <row r="31" spans="1:24" x14ac:dyDescent="0.25">
      <c r="A31" s="247">
        <v>72008</v>
      </c>
      <c r="B31" s="248" t="s">
        <v>160</v>
      </c>
      <c r="C31" s="248" t="s">
        <v>448</v>
      </c>
      <c r="D31" s="247" t="s">
        <v>45</v>
      </c>
      <c r="E31" s="249"/>
      <c r="F31" s="249"/>
      <c r="G31" s="249"/>
      <c r="H31" s="250"/>
      <c r="I31" s="251"/>
      <c r="J31" s="249">
        <v>24</v>
      </c>
      <c r="K31" s="249">
        <v>71</v>
      </c>
      <c r="L31" s="249"/>
      <c r="M31" s="250">
        <v>222854.14</v>
      </c>
      <c r="N31" s="251">
        <v>970.73</v>
      </c>
      <c r="O31" s="252">
        <v>45</v>
      </c>
      <c r="P31" s="252">
        <v>106</v>
      </c>
      <c r="Q31" s="252"/>
      <c r="R31" s="251">
        <v>324951.27</v>
      </c>
      <c r="S31" s="251">
        <v>9824.75</v>
      </c>
      <c r="T31" s="252">
        <v>45</v>
      </c>
      <c r="U31" s="252">
        <v>113</v>
      </c>
      <c r="V31" s="252"/>
      <c r="W31" s="251">
        <v>305656.64</v>
      </c>
      <c r="X31" s="251">
        <v>5275</v>
      </c>
    </row>
    <row r="32" spans="1:24" x14ac:dyDescent="0.25">
      <c r="A32" s="247">
        <v>70551</v>
      </c>
      <c r="B32" s="248" t="s">
        <v>203</v>
      </c>
      <c r="C32" s="248" t="s">
        <v>448</v>
      </c>
      <c r="D32" s="247" t="s">
        <v>51</v>
      </c>
      <c r="E32" s="249"/>
      <c r="F32" s="249"/>
      <c r="G32" s="249"/>
      <c r="H32" s="250"/>
      <c r="I32" s="251"/>
      <c r="J32" s="249">
        <v>154</v>
      </c>
      <c r="K32" s="249">
        <v>627</v>
      </c>
      <c r="L32" s="249"/>
      <c r="M32" s="250">
        <v>576737.15</v>
      </c>
      <c r="N32" s="251">
        <v>29962</v>
      </c>
      <c r="O32" s="252">
        <v>293</v>
      </c>
      <c r="P32" s="252">
        <v>1220</v>
      </c>
      <c r="Q32" s="252"/>
      <c r="R32" s="251">
        <v>1073354.46</v>
      </c>
      <c r="S32" s="251">
        <v>7138</v>
      </c>
      <c r="T32" s="252">
        <v>394</v>
      </c>
      <c r="U32" s="252">
        <v>1874</v>
      </c>
      <c r="V32" s="252"/>
      <c r="W32" s="251">
        <v>1625428.14</v>
      </c>
      <c r="X32" s="251">
        <v>7064</v>
      </c>
    </row>
    <row r="33" spans="1:24" x14ac:dyDescent="0.25">
      <c r="A33" s="247">
        <v>70501</v>
      </c>
      <c r="B33" s="248" t="s">
        <v>191</v>
      </c>
      <c r="C33" s="248" t="s">
        <v>448</v>
      </c>
      <c r="D33" s="247" t="s">
        <v>51</v>
      </c>
      <c r="E33" s="249"/>
      <c r="F33" s="249"/>
      <c r="G33" s="249"/>
      <c r="H33" s="250"/>
      <c r="I33" s="251"/>
      <c r="J33" s="249"/>
      <c r="K33" s="249"/>
      <c r="L33" s="249"/>
      <c r="M33" s="250"/>
      <c r="N33" s="251"/>
      <c r="O33" s="252">
        <v>107</v>
      </c>
      <c r="P33" s="252">
        <v>902</v>
      </c>
      <c r="Q33" s="252"/>
      <c r="R33" s="251">
        <v>767762.85</v>
      </c>
      <c r="S33" s="251">
        <v>27702.560000000001</v>
      </c>
      <c r="T33" s="252">
        <v>106</v>
      </c>
      <c r="U33" s="252">
        <v>697</v>
      </c>
      <c r="V33" s="252"/>
      <c r="W33" s="251">
        <v>561857.51</v>
      </c>
      <c r="X33" s="251">
        <v>8899.52</v>
      </c>
    </row>
    <row r="34" spans="1:24" x14ac:dyDescent="0.25">
      <c r="A34" s="247">
        <v>72033</v>
      </c>
      <c r="B34" s="248" t="s">
        <v>110</v>
      </c>
      <c r="C34" s="248" t="s">
        <v>448</v>
      </c>
      <c r="D34" s="247" t="s">
        <v>42</v>
      </c>
      <c r="E34" s="249"/>
      <c r="F34" s="249"/>
      <c r="G34" s="249"/>
      <c r="H34" s="250"/>
      <c r="I34" s="251"/>
      <c r="J34" s="249">
        <v>74</v>
      </c>
      <c r="K34" s="249">
        <v>268</v>
      </c>
      <c r="L34" s="249"/>
      <c r="M34" s="250">
        <v>450249.16</v>
      </c>
      <c r="N34" s="251">
        <v>17019.73</v>
      </c>
      <c r="O34" s="252">
        <v>183</v>
      </c>
      <c r="P34" s="252">
        <v>759</v>
      </c>
      <c r="Q34" s="252"/>
      <c r="R34" s="251">
        <v>1222111.32</v>
      </c>
      <c r="S34" s="251">
        <v>56460</v>
      </c>
      <c r="T34" s="252">
        <v>206</v>
      </c>
      <c r="U34" s="252">
        <v>796</v>
      </c>
      <c r="V34" s="252"/>
      <c r="W34" s="251">
        <v>1446993.72</v>
      </c>
      <c r="X34" s="251">
        <v>15159.51</v>
      </c>
    </row>
    <row r="35" spans="1:24" x14ac:dyDescent="0.25">
      <c r="A35" s="247">
        <v>70453</v>
      </c>
      <c r="B35" s="248" t="s">
        <v>127</v>
      </c>
      <c r="C35" s="248" t="s">
        <v>448</v>
      </c>
      <c r="D35" s="247" t="s">
        <v>51</v>
      </c>
      <c r="E35" s="249"/>
      <c r="F35" s="249"/>
      <c r="G35" s="249"/>
      <c r="H35" s="250"/>
      <c r="I35" s="251"/>
      <c r="J35" s="249">
        <v>45</v>
      </c>
      <c r="K35" s="249">
        <v>233</v>
      </c>
      <c r="L35" s="249"/>
      <c r="M35" s="250">
        <v>150896.65</v>
      </c>
      <c r="N35" s="251">
        <v>25844.18</v>
      </c>
      <c r="O35" s="252">
        <v>75</v>
      </c>
      <c r="P35" s="252">
        <v>372</v>
      </c>
      <c r="Q35" s="252"/>
      <c r="R35" s="251">
        <v>232767.89</v>
      </c>
      <c r="S35" s="251">
        <v>32452.91</v>
      </c>
      <c r="T35" s="252">
        <v>81</v>
      </c>
      <c r="U35" s="252">
        <v>434</v>
      </c>
      <c r="V35" s="252"/>
      <c r="W35" s="251">
        <v>289508.94</v>
      </c>
      <c r="X35" s="251">
        <v>17531.240000000002</v>
      </c>
    </row>
    <row r="36" spans="1:24" x14ac:dyDescent="0.25">
      <c r="A36" s="247">
        <v>70052</v>
      </c>
      <c r="B36" s="248" t="s">
        <v>113</v>
      </c>
      <c r="C36" s="248" t="s">
        <v>448</v>
      </c>
      <c r="D36" s="247" t="s">
        <v>42</v>
      </c>
      <c r="E36" s="249"/>
      <c r="F36" s="249"/>
      <c r="G36" s="249"/>
      <c r="H36" s="250"/>
      <c r="I36" s="251"/>
      <c r="J36" s="249">
        <v>81</v>
      </c>
      <c r="K36" s="249">
        <v>250</v>
      </c>
      <c r="L36" s="249"/>
      <c r="M36" s="250">
        <v>420150.77</v>
      </c>
      <c r="N36" s="251">
        <v>34920.81</v>
      </c>
      <c r="O36" s="252">
        <v>175</v>
      </c>
      <c r="P36" s="252">
        <v>645</v>
      </c>
      <c r="Q36" s="252"/>
      <c r="R36" s="251">
        <v>1095317.29</v>
      </c>
      <c r="S36" s="251">
        <v>40971.93</v>
      </c>
      <c r="T36" s="252">
        <v>158</v>
      </c>
      <c r="U36" s="252">
        <v>589</v>
      </c>
      <c r="V36" s="252"/>
      <c r="W36" s="251">
        <v>1049222.97</v>
      </c>
      <c r="X36" s="251">
        <v>17633.46</v>
      </c>
    </row>
    <row r="37" spans="1:24" x14ac:dyDescent="0.25">
      <c r="A37" s="247">
        <v>70024</v>
      </c>
      <c r="B37" s="248" t="s">
        <v>133</v>
      </c>
      <c r="C37" s="248" t="s">
        <v>448</v>
      </c>
      <c r="D37" s="247" t="s">
        <v>44</v>
      </c>
      <c r="E37" s="249"/>
      <c r="F37" s="249"/>
      <c r="G37" s="249"/>
      <c r="H37" s="250"/>
      <c r="I37" s="251"/>
      <c r="J37" s="249">
        <v>105</v>
      </c>
      <c r="K37" s="249">
        <v>355</v>
      </c>
      <c r="L37" s="249"/>
      <c r="M37" s="250">
        <v>409369.72</v>
      </c>
      <c r="N37" s="251">
        <v>46018.17</v>
      </c>
      <c r="O37" s="252">
        <v>288</v>
      </c>
      <c r="P37" s="252">
        <v>789</v>
      </c>
      <c r="Q37" s="252"/>
      <c r="R37" s="251">
        <v>1057721.8400000001</v>
      </c>
      <c r="S37" s="251">
        <v>45826.92</v>
      </c>
      <c r="T37" s="252">
        <v>225</v>
      </c>
      <c r="U37" s="252">
        <v>735</v>
      </c>
      <c r="V37" s="252"/>
      <c r="W37" s="251">
        <v>834218.56</v>
      </c>
      <c r="X37" s="251">
        <v>22652.62</v>
      </c>
    </row>
    <row r="38" spans="1:24" x14ac:dyDescent="0.25">
      <c r="A38" s="247">
        <v>72002</v>
      </c>
      <c r="B38" s="248" t="s">
        <v>60</v>
      </c>
      <c r="C38" s="248" t="s">
        <v>448</v>
      </c>
      <c r="D38" s="247" t="s">
        <v>36</v>
      </c>
      <c r="E38" s="249"/>
      <c r="F38" s="249"/>
      <c r="G38" s="249"/>
      <c r="H38" s="250"/>
      <c r="I38" s="251"/>
      <c r="J38" s="249"/>
      <c r="K38" s="249"/>
      <c r="L38" s="249"/>
      <c r="M38" s="250"/>
      <c r="N38" s="251"/>
      <c r="O38" s="252">
        <v>766</v>
      </c>
      <c r="P38" s="252">
        <v>3154</v>
      </c>
      <c r="Q38" s="252"/>
      <c r="R38" s="251">
        <v>7155390.3099999996</v>
      </c>
      <c r="S38" s="251">
        <v>44662.52</v>
      </c>
      <c r="T38" s="252">
        <v>396</v>
      </c>
      <c r="U38" s="252">
        <v>1593</v>
      </c>
      <c r="V38" s="252"/>
      <c r="W38" s="251">
        <v>3724569.54</v>
      </c>
      <c r="X38" s="251">
        <v>24838.84</v>
      </c>
    </row>
    <row r="39" spans="1:24" x14ac:dyDescent="0.25">
      <c r="A39" s="247">
        <v>74757</v>
      </c>
      <c r="B39" s="248" t="s">
        <v>76</v>
      </c>
      <c r="C39" s="248" t="s">
        <v>448</v>
      </c>
      <c r="D39" s="247" t="s">
        <v>36</v>
      </c>
      <c r="E39" s="249"/>
      <c r="F39" s="249"/>
      <c r="G39" s="249"/>
      <c r="H39" s="250"/>
      <c r="I39" s="251"/>
      <c r="J39" s="249">
        <v>567</v>
      </c>
      <c r="K39" s="249">
        <v>2171</v>
      </c>
      <c r="L39" s="249"/>
      <c r="M39" s="250">
        <v>4183352.17</v>
      </c>
      <c r="N39" s="251">
        <v>37420</v>
      </c>
      <c r="O39" s="252">
        <v>1147</v>
      </c>
      <c r="P39" s="252">
        <v>4213</v>
      </c>
      <c r="Q39" s="252"/>
      <c r="R39" s="251">
        <v>8742299.8499999996</v>
      </c>
      <c r="S39" s="251">
        <v>36422</v>
      </c>
      <c r="T39" s="252">
        <v>1164</v>
      </c>
      <c r="U39" s="252">
        <v>4211</v>
      </c>
      <c r="V39" s="252"/>
      <c r="W39" s="251">
        <v>8790519.5500000007</v>
      </c>
      <c r="X39" s="251">
        <v>26732</v>
      </c>
    </row>
    <row r="40" spans="1:24" x14ac:dyDescent="0.25">
      <c r="A40" s="247">
        <v>72025</v>
      </c>
      <c r="B40" s="248" t="s">
        <v>132</v>
      </c>
      <c r="C40" s="248" t="s">
        <v>448</v>
      </c>
      <c r="D40" s="247" t="s">
        <v>44</v>
      </c>
      <c r="E40" s="249"/>
      <c r="F40" s="249"/>
      <c r="G40" s="249"/>
      <c r="H40" s="250"/>
      <c r="I40" s="251"/>
      <c r="J40" s="249">
        <v>248</v>
      </c>
      <c r="K40" s="249">
        <v>1166</v>
      </c>
      <c r="L40" s="249"/>
      <c r="M40" s="250">
        <v>2487813.64</v>
      </c>
      <c r="N40" s="251">
        <v>109658.71</v>
      </c>
      <c r="O40" s="252">
        <v>424</v>
      </c>
      <c r="P40" s="252">
        <v>1710</v>
      </c>
      <c r="Q40" s="252"/>
      <c r="R40" s="251">
        <v>3931039.86</v>
      </c>
      <c r="S40" s="251">
        <v>89634.61</v>
      </c>
      <c r="T40" s="252">
        <v>395</v>
      </c>
      <c r="U40" s="252">
        <v>1096</v>
      </c>
      <c r="V40" s="252"/>
      <c r="W40" s="251">
        <v>3132775.17</v>
      </c>
      <c r="X40" s="251">
        <v>28454.03</v>
      </c>
    </row>
    <row r="41" spans="1:24" x14ac:dyDescent="0.25">
      <c r="A41" s="247">
        <v>72015</v>
      </c>
      <c r="B41" s="248" t="s">
        <v>127</v>
      </c>
      <c r="C41" s="248" t="s">
        <v>448</v>
      </c>
      <c r="D41" s="247" t="s">
        <v>44</v>
      </c>
      <c r="E41" s="249"/>
      <c r="F41" s="249"/>
      <c r="G41" s="249"/>
      <c r="H41" s="250"/>
      <c r="I41" s="251"/>
      <c r="J41" s="249">
        <v>148</v>
      </c>
      <c r="K41" s="249">
        <v>489</v>
      </c>
      <c r="L41" s="249"/>
      <c r="M41" s="250">
        <v>932947.88</v>
      </c>
      <c r="N41" s="251">
        <v>123831.29</v>
      </c>
      <c r="O41" s="252">
        <v>282</v>
      </c>
      <c r="P41" s="252">
        <v>883</v>
      </c>
      <c r="Q41" s="252"/>
      <c r="R41" s="251">
        <v>1909602.1</v>
      </c>
      <c r="S41" s="251">
        <v>125530.6</v>
      </c>
      <c r="T41" s="252">
        <v>208</v>
      </c>
      <c r="U41" s="252">
        <v>548</v>
      </c>
      <c r="V41" s="252"/>
      <c r="W41" s="251">
        <v>1215670.74</v>
      </c>
      <c r="X41" s="251">
        <v>36031.86</v>
      </c>
    </row>
    <row r="42" spans="1:24" x14ac:dyDescent="0.25">
      <c r="A42" s="247">
        <v>73957</v>
      </c>
      <c r="B42" s="248" t="s">
        <v>131</v>
      </c>
      <c r="C42" s="248" t="s">
        <v>448</v>
      </c>
      <c r="D42" s="247" t="s">
        <v>44</v>
      </c>
      <c r="E42" s="249"/>
      <c r="F42" s="249"/>
      <c r="G42" s="249"/>
      <c r="H42" s="250"/>
      <c r="I42" s="251"/>
      <c r="J42" s="249">
        <v>1832</v>
      </c>
      <c r="K42" s="249">
        <v>3039</v>
      </c>
      <c r="L42" s="249"/>
      <c r="M42" s="250">
        <v>4541285.2</v>
      </c>
      <c r="N42" s="251">
        <v>24237.68</v>
      </c>
      <c r="O42" s="252">
        <v>3020</v>
      </c>
      <c r="P42" s="252">
        <v>5001</v>
      </c>
      <c r="Q42" s="252"/>
      <c r="R42" s="251">
        <v>7716254.2000000002</v>
      </c>
      <c r="S42" s="251">
        <v>73930.100000000006</v>
      </c>
      <c r="T42" s="252">
        <v>2070</v>
      </c>
      <c r="U42" s="252">
        <v>3315</v>
      </c>
      <c r="V42" s="252"/>
      <c r="W42" s="251">
        <v>5069851.18</v>
      </c>
      <c r="X42" s="251">
        <v>38632.82</v>
      </c>
    </row>
    <row r="43" spans="1:24" x14ac:dyDescent="0.25">
      <c r="A43" s="247">
        <v>72007</v>
      </c>
      <c r="B43" s="248" t="s">
        <v>159</v>
      </c>
      <c r="C43" s="248" t="s">
        <v>448</v>
      </c>
      <c r="D43" s="247" t="s">
        <v>45</v>
      </c>
      <c r="E43" s="249"/>
      <c r="F43" s="249"/>
      <c r="G43" s="249"/>
      <c r="H43" s="250"/>
      <c r="I43" s="251"/>
      <c r="J43" s="249">
        <v>9</v>
      </c>
      <c r="K43" s="249">
        <v>32</v>
      </c>
      <c r="L43" s="249"/>
      <c r="M43" s="250">
        <v>62651.09</v>
      </c>
      <c r="N43" s="251">
        <v>0</v>
      </c>
      <c r="O43" s="252">
        <v>147</v>
      </c>
      <c r="P43" s="252">
        <v>397</v>
      </c>
      <c r="Q43" s="252"/>
      <c r="R43" s="251">
        <v>745169.81</v>
      </c>
      <c r="S43" s="251">
        <v>23657.98</v>
      </c>
      <c r="T43" s="252">
        <v>113</v>
      </c>
      <c r="U43" s="252">
        <v>333</v>
      </c>
      <c r="V43" s="252"/>
      <c r="W43" s="251">
        <v>698644.24</v>
      </c>
      <c r="X43" s="251">
        <v>43264.09</v>
      </c>
    </row>
    <row r="44" spans="1:24" x14ac:dyDescent="0.25">
      <c r="A44" s="247">
        <v>76708</v>
      </c>
      <c r="B44" s="248" t="s">
        <v>123</v>
      </c>
      <c r="C44" s="248" t="s">
        <v>448</v>
      </c>
      <c r="D44" s="247" t="s">
        <v>44</v>
      </c>
      <c r="E44" s="249"/>
      <c r="F44" s="249"/>
      <c r="G44" s="249"/>
      <c r="H44" s="250"/>
      <c r="I44" s="251"/>
      <c r="J44" s="249">
        <v>79</v>
      </c>
      <c r="K44" s="249">
        <v>218</v>
      </c>
      <c r="L44" s="249"/>
      <c r="M44" s="250">
        <v>293708.7</v>
      </c>
      <c r="N44" s="251">
        <v>26018.18</v>
      </c>
      <c r="O44" s="252">
        <v>153</v>
      </c>
      <c r="P44" s="252">
        <v>422</v>
      </c>
      <c r="Q44" s="252"/>
      <c r="R44" s="251">
        <v>766211.35</v>
      </c>
      <c r="S44" s="251">
        <v>85371.17</v>
      </c>
      <c r="T44" s="252">
        <v>80</v>
      </c>
      <c r="U44" s="252">
        <v>212</v>
      </c>
      <c r="V44" s="252"/>
      <c r="W44" s="251">
        <v>464639.45</v>
      </c>
      <c r="X44" s="251">
        <v>44550</v>
      </c>
    </row>
    <row r="45" spans="1:24" x14ac:dyDescent="0.25">
      <c r="A45" s="247">
        <v>73456</v>
      </c>
      <c r="B45" s="248" t="s">
        <v>77</v>
      </c>
      <c r="C45" s="248" t="s">
        <v>448</v>
      </c>
      <c r="D45" s="247" t="s">
        <v>36</v>
      </c>
      <c r="E45" s="249"/>
      <c r="F45" s="249"/>
      <c r="G45" s="249"/>
      <c r="H45" s="250"/>
      <c r="I45" s="251"/>
      <c r="J45" s="249">
        <v>99</v>
      </c>
      <c r="K45" s="249">
        <v>256</v>
      </c>
      <c r="L45" s="249"/>
      <c r="M45" s="250">
        <v>578375.89</v>
      </c>
      <c r="N45" s="251">
        <v>90555.1</v>
      </c>
      <c r="O45" s="252">
        <v>201</v>
      </c>
      <c r="P45" s="252">
        <v>608</v>
      </c>
      <c r="Q45" s="252"/>
      <c r="R45" s="251">
        <v>1656903.31</v>
      </c>
      <c r="S45" s="251">
        <v>116771.76</v>
      </c>
      <c r="T45" s="252">
        <v>123</v>
      </c>
      <c r="U45" s="252">
        <v>318</v>
      </c>
      <c r="V45" s="252"/>
      <c r="W45" s="251">
        <v>720976.13</v>
      </c>
      <c r="X45" s="251">
        <v>64539.56</v>
      </c>
    </row>
    <row r="46" spans="1:24" x14ac:dyDescent="0.25">
      <c r="A46" s="247">
        <v>72031</v>
      </c>
      <c r="B46" s="248" t="s">
        <v>130</v>
      </c>
      <c r="C46" s="248" t="s">
        <v>448</v>
      </c>
      <c r="D46" s="247" t="s">
        <v>44</v>
      </c>
      <c r="E46" s="249"/>
      <c r="F46" s="249"/>
      <c r="G46" s="249"/>
      <c r="H46" s="250"/>
      <c r="I46" s="251"/>
      <c r="J46" s="249">
        <v>155</v>
      </c>
      <c r="K46" s="249">
        <v>493</v>
      </c>
      <c r="L46" s="249"/>
      <c r="M46" s="250">
        <v>1053064.76</v>
      </c>
      <c r="N46" s="251">
        <v>37478.33</v>
      </c>
      <c r="O46" s="252">
        <v>315</v>
      </c>
      <c r="P46" s="252">
        <v>1192</v>
      </c>
      <c r="Q46" s="252"/>
      <c r="R46" s="251">
        <v>2346343.44</v>
      </c>
      <c r="S46" s="251">
        <v>155627.1</v>
      </c>
      <c r="T46" s="252">
        <v>261</v>
      </c>
      <c r="U46" s="252">
        <v>845</v>
      </c>
      <c r="V46" s="252"/>
      <c r="W46" s="251">
        <v>1836684.07</v>
      </c>
      <c r="X46" s="251">
        <v>66412.62</v>
      </c>
    </row>
    <row r="47" spans="1:24" x14ac:dyDescent="0.25">
      <c r="A47" s="247">
        <v>72047</v>
      </c>
      <c r="B47" s="248" t="s">
        <v>69</v>
      </c>
      <c r="C47" s="248" t="s">
        <v>448</v>
      </c>
      <c r="D47" s="247" t="s">
        <v>36</v>
      </c>
      <c r="E47" s="249"/>
      <c r="F47" s="249"/>
      <c r="G47" s="249"/>
      <c r="H47" s="250"/>
      <c r="I47" s="251"/>
      <c r="J47" s="249">
        <v>87</v>
      </c>
      <c r="K47" s="249">
        <v>366</v>
      </c>
      <c r="L47" s="249"/>
      <c r="M47" s="250">
        <v>597568.35</v>
      </c>
      <c r="N47" s="251">
        <v>76896.929999999993</v>
      </c>
      <c r="O47" s="252">
        <v>238</v>
      </c>
      <c r="P47" s="252">
        <v>928</v>
      </c>
      <c r="Q47" s="252"/>
      <c r="R47" s="251">
        <v>1661218.25</v>
      </c>
      <c r="S47" s="251">
        <v>28954.79</v>
      </c>
      <c r="T47" s="252">
        <v>242</v>
      </c>
      <c r="U47" s="252">
        <v>829</v>
      </c>
      <c r="V47" s="252"/>
      <c r="W47" s="251">
        <v>1478745.25</v>
      </c>
      <c r="X47" s="251">
        <v>77910.990000000005</v>
      </c>
    </row>
    <row r="48" spans="1:24" x14ac:dyDescent="0.25">
      <c r="A48" s="247">
        <v>72024</v>
      </c>
      <c r="B48" s="248" t="s">
        <v>119</v>
      </c>
      <c r="C48" s="248" t="s">
        <v>448</v>
      </c>
      <c r="D48" s="247" t="s">
        <v>44</v>
      </c>
      <c r="E48" s="249"/>
      <c r="F48" s="249"/>
      <c r="G48" s="249"/>
      <c r="H48" s="250"/>
      <c r="I48" s="251"/>
      <c r="J48" s="249">
        <v>357</v>
      </c>
      <c r="K48" s="249">
        <v>2035</v>
      </c>
      <c r="L48" s="249"/>
      <c r="M48" s="250">
        <v>2290678.7999999998</v>
      </c>
      <c r="N48" s="251">
        <v>29099.18</v>
      </c>
      <c r="O48" s="252">
        <v>755</v>
      </c>
      <c r="P48" s="252">
        <v>4516</v>
      </c>
      <c r="Q48" s="252"/>
      <c r="R48" s="251">
        <v>5297742.54</v>
      </c>
      <c r="S48" s="251">
        <v>224981.93</v>
      </c>
      <c r="T48" s="252">
        <v>892</v>
      </c>
      <c r="U48" s="252">
        <v>5551</v>
      </c>
      <c r="V48" s="252"/>
      <c r="W48" s="251">
        <v>7038711.1699999999</v>
      </c>
      <c r="X48" s="251">
        <v>78245.58</v>
      </c>
    </row>
    <row r="49" spans="1:24" x14ac:dyDescent="0.25">
      <c r="A49" s="247">
        <v>73138</v>
      </c>
      <c r="B49" s="248" t="s">
        <v>120</v>
      </c>
      <c r="C49" s="248" t="s">
        <v>448</v>
      </c>
      <c r="D49" s="247" t="s">
        <v>44</v>
      </c>
      <c r="E49" s="249"/>
      <c r="F49" s="249"/>
      <c r="G49" s="249"/>
      <c r="H49" s="250"/>
      <c r="I49" s="251"/>
      <c r="J49" s="249">
        <v>286</v>
      </c>
      <c r="K49" s="249">
        <v>1294</v>
      </c>
      <c r="L49" s="249"/>
      <c r="M49" s="250">
        <v>1555559.76</v>
      </c>
      <c r="N49" s="251">
        <v>47120.84</v>
      </c>
      <c r="O49" s="252">
        <v>607</v>
      </c>
      <c r="P49" s="252">
        <v>2527</v>
      </c>
      <c r="Q49" s="252"/>
      <c r="R49" s="251">
        <v>2875366.62</v>
      </c>
      <c r="S49" s="251">
        <v>79879.09</v>
      </c>
      <c r="T49" s="252">
        <v>648</v>
      </c>
      <c r="U49" s="252">
        <v>2235</v>
      </c>
      <c r="V49" s="252"/>
      <c r="W49" s="251">
        <v>2400037.42</v>
      </c>
      <c r="X49" s="251">
        <v>90249.74</v>
      </c>
    </row>
    <row r="50" spans="1:24" x14ac:dyDescent="0.25">
      <c r="A50" s="247">
        <v>76498</v>
      </c>
      <c r="B50" s="248" t="s">
        <v>137</v>
      </c>
      <c r="C50" s="248" t="s">
        <v>448</v>
      </c>
      <c r="D50" s="247" t="s">
        <v>44</v>
      </c>
      <c r="E50" s="249"/>
      <c r="F50" s="249"/>
      <c r="G50" s="249"/>
      <c r="H50" s="250"/>
      <c r="I50" s="251"/>
      <c r="J50" s="249">
        <v>188</v>
      </c>
      <c r="K50" s="249">
        <v>398</v>
      </c>
      <c r="L50" s="249"/>
      <c r="M50" s="250">
        <v>376577.93</v>
      </c>
      <c r="N50" s="251">
        <v>120657</v>
      </c>
      <c r="O50" s="252">
        <v>344</v>
      </c>
      <c r="P50" s="252">
        <v>838</v>
      </c>
      <c r="Q50" s="252"/>
      <c r="R50" s="251">
        <v>880289.46</v>
      </c>
      <c r="S50" s="251">
        <v>199922.68</v>
      </c>
      <c r="T50" s="252">
        <v>278</v>
      </c>
      <c r="U50" s="252">
        <v>682</v>
      </c>
      <c r="V50" s="252"/>
      <c r="W50" s="251">
        <v>708604.67</v>
      </c>
      <c r="X50" s="251">
        <v>97282.96</v>
      </c>
    </row>
    <row r="51" spans="1:24" x14ac:dyDescent="0.25">
      <c r="A51" s="247">
        <v>72046</v>
      </c>
      <c r="B51" s="248" t="s">
        <v>63</v>
      </c>
      <c r="C51" s="248" t="s">
        <v>448</v>
      </c>
      <c r="D51" s="247" t="s">
        <v>36</v>
      </c>
      <c r="E51" s="249"/>
      <c r="F51" s="249"/>
      <c r="G51" s="249"/>
      <c r="H51" s="250"/>
      <c r="I51" s="251"/>
      <c r="J51" s="249">
        <v>519</v>
      </c>
      <c r="K51" s="249">
        <v>2260</v>
      </c>
      <c r="L51" s="249"/>
      <c r="M51" s="250">
        <v>3122304</v>
      </c>
      <c r="N51" s="251">
        <v>86886.3</v>
      </c>
      <c r="O51" s="252">
        <v>1369</v>
      </c>
      <c r="P51" s="252">
        <v>6421</v>
      </c>
      <c r="Q51" s="252"/>
      <c r="R51" s="251">
        <v>9484432</v>
      </c>
      <c r="S51" s="251">
        <v>65118.34</v>
      </c>
      <c r="T51" s="252">
        <v>1188</v>
      </c>
      <c r="U51" s="252">
        <v>5773</v>
      </c>
      <c r="V51" s="252"/>
      <c r="W51" s="251">
        <v>9446976</v>
      </c>
      <c r="X51" s="251">
        <v>102397.83</v>
      </c>
    </row>
    <row r="52" spans="1:24" x14ac:dyDescent="0.25">
      <c r="A52" s="247">
        <v>76683</v>
      </c>
      <c r="B52" s="248" t="s">
        <v>121</v>
      </c>
      <c r="C52" s="248" t="s">
        <v>448</v>
      </c>
      <c r="D52" s="247" t="s">
        <v>44</v>
      </c>
      <c r="E52" s="249"/>
      <c r="F52" s="249"/>
      <c r="G52" s="249"/>
      <c r="H52" s="250"/>
      <c r="I52" s="251"/>
      <c r="J52" s="249">
        <v>153</v>
      </c>
      <c r="K52" s="249">
        <v>550</v>
      </c>
      <c r="L52" s="249"/>
      <c r="M52" s="250">
        <v>1118551.57</v>
      </c>
      <c r="N52" s="251">
        <v>70778.55</v>
      </c>
      <c r="O52" s="252">
        <v>415</v>
      </c>
      <c r="P52" s="252">
        <v>1635</v>
      </c>
      <c r="Q52" s="252"/>
      <c r="R52" s="251">
        <v>3445008.3</v>
      </c>
      <c r="S52" s="251">
        <v>204767.44</v>
      </c>
      <c r="T52" s="252">
        <v>395</v>
      </c>
      <c r="U52" s="252">
        <v>1615</v>
      </c>
      <c r="V52" s="252"/>
      <c r="W52" s="251">
        <v>3226262.75</v>
      </c>
      <c r="X52" s="251">
        <v>106724.87</v>
      </c>
    </row>
    <row r="53" spans="1:24" x14ac:dyDescent="0.25">
      <c r="A53" s="247">
        <v>76562</v>
      </c>
      <c r="B53" s="248" t="s">
        <v>125</v>
      </c>
      <c r="C53" s="248" t="s">
        <v>448</v>
      </c>
      <c r="D53" s="247" t="s">
        <v>44</v>
      </c>
      <c r="E53" s="249"/>
      <c r="F53" s="249"/>
      <c r="G53" s="249"/>
      <c r="H53" s="250"/>
      <c r="I53" s="251"/>
      <c r="J53" s="249">
        <v>106</v>
      </c>
      <c r="K53" s="249">
        <v>362</v>
      </c>
      <c r="L53" s="249"/>
      <c r="M53" s="250">
        <v>568683.52000000002</v>
      </c>
      <c r="N53" s="251">
        <v>63865.38</v>
      </c>
      <c r="O53" s="252">
        <v>190</v>
      </c>
      <c r="P53" s="252">
        <v>710</v>
      </c>
      <c r="Q53" s="252"/>
      <c r="R53" s="251">
        <v>1098542.33</v>
      </c>
      <c r="S53" s="251">
        <v>30365.17</v>
      </c>
      <c r="T53" s="252">
        <v>191</v>
      </c>
      <c r="U53" s="252">
        <v>677</v>
      </c>
      <c r="V53" s="252"/>
      <c r="W53" s="251">
        <v>1047293.32</v>
      </c>
      <c r="X53" s="251">
        <v>109013.7</v>
      </c>
    </row>
    <row r="54" spans="1:24" x14ac:dyDescent="0.25">
      <c r="A54" s="247">
        <v>72016</v>
      </c>
      <c r="B54" s="248" t="s">
        <v>67</v>
      </c>
      <c r="C54" s="248" t="s">
        <v>448</v>
      </c>
      <c r="D54" s="247" t="s">
        <v>36</v>
      </c>
      <c r="E54" s="249"/>
      <c r="F54" s="249"/>
      <c r="G54" s="249"/>
      <c r="H54" s="250"/>
      <c r="I54" s="251"/>
      <c r="J54" s="249">
        <v>1352</v>
      </c>
      <c r="K54" s="249">
        <v>2933</v>
      </c>
      <c r="L54" s="249"/>
      <c r="M54" s="250">
        <v>5453780.5700000003</v>
      </c>
      <c r="N54" s="251">
        <v>111828.06</v>
      </c>
      <c r="O54" s="252">
        <v>2990</v>
      </c>
      <c r="P54" s="252">
        <v>7751</v>
      </c>
      <c r="Q54" s="252"/>
      <c r="R54" s="251">
        <v>14486804.470000001</v>
      </c>
      <c r="S54" s="251">
        <v>887867.48</v>
      </c>
      <c r="T54" s="252">
        <v>2716</v>
      </c>
      <c r="U54" s="252">
        <v>6278</v>
      </c>
      <c r="V54" s="252"/>
      <c r="W54" s="251">
        <v>12146215.08</v>
      </c>
      <c r="X54" s="251">
        <v>127213.26</v>
      </c>
    </row>
    <row r="55" spans="1:24" x14ac:dyDescent="0.25">
      <c r="A55" s="247">
        <v>73684</v>
      </c>
      <c r="B55" s="248" t="s">
        <v>135</v>
      </c>
      <c r="C55" s="248" t="s">
        <v>448</v>
      </c>
      <c r="D55" s="247" t="s">
        <v>44</v>
      </c>
      <c r="E55" s="249"/>
      <c r="F55" s="249"/>
      <c r="G55" s="249"/>
      <c r="H55" s="250"/>
      <c r="I55" s="251"/>
      <c r="J55" s="249">
        <v>138</v>
      </c>
      <c r="K55" s="249">
        <v>478</v>
      </c>
      <c r="L55" s="249"/>
      <c r="M55" s="250">
        <v>831201.29</v>
      </c>
      <c r="N55" s="251">
        <v>96065.82</v>
      </c>
      <c r="O55" s="252">
        <v>273</v>
      </c>
      <c r="P55" s="252">
        <v>1048</v>
      </c>
      <c r="Q55" s="252"/>
      <c r="R55" s="251">
        <v>1851013.64</v>
      </c>
      <c r="S55" s="251">
        <v>93432.3</v>
      </c>
      <c r="T55" s="252">
        <v>207</v>
      </c>
      <c r="U55" s="252">
        <v>732</v>
      </c>
      <c r="V55" s="252"/>
      <c r="W55" s="251">
        <v>1357056.76</v>
      </c>
      <c r="X55" s="251">
        <v>135173.31</v>
      </c>
    </row>
    <row r="56" spans="1:24" x14ac:dyDescent="0.25">
      <c r="A56" s="247">
        <v>70309</v>
      </c>
      <c r="B56" s="248" t="s">
        <v>87</v>
      </c>
      <c r="C56" s="248" t="s">
        <v>448</v>
      </c>
      <c r="D56" s="247" t="s">
        <v>40</v>
      </c>
      <c r="E56" s="249"/>
      <c r="F56" s="249"/>
      <c r="G56" s="249"/>
      <c r="H56" s="250"/>
      <c r="I56" s="251"/>
      <c r="J56" s="249">
        <v>18</v>
      </c>
      <c r="K56" s="249">
        <v>43</v>
      </c>
      <c r="L56" s="249"/>
      <c r="M56" s="250">
        <v>181109.16</v>
      </c>
      <c r="N56" s="251">
        <v>210</v>
      </c>
      <c r="O56" s="252">
        <v>30</v>
      </c>
      <c r="P56" s="252">
        <v>76</v>
      </c>
      <c r="Q56" s="252"/>
      <c r="R56" s="251">
        <v>362630.66</v>
      </c>
      <c r="S56" s="251">
        <v>20960.82</v>
      </c>
      <c r="T56" s="252">
        <v>55</v>
      </c>
      <c r="U56" s="252">
        <v>185</v>
      </c>
      <c r="V56" s="252"/>
      <c r="W56" s="251">
        <v>697043.81</v>
      </c>
      <c r="X56" s="251">
        <v>146155.12</v>
      </c>
    </row>
    <row r="57" spans="1:24" x14ac:dyDescent="0.25">
      <c r="A57" s="247">
        <v>76167</v>
      </c>
      <c r="B57" s="248" t="s">
        <v>235</v>
      </c>
      <c r="C57" s="248" t="s">
        <v>448</v>
      </c>
      <c r="D57" s="247" t="s">
        <v>55</v>
      </c>
      <c r="E57" s="249"/>
      <c r="F57" s="249"/>
      <c r="G57" s="249"/>
      <c r="H57" s="250"/>
      <c r="I57" s="251"/>
      <c r="J57" s="249">
        <v>8</v>
      </c>
      <c r="K57" s="249">
        <v>36</v>
      </c>
      <c r="L57" s="249"/>
      <c r="M57" s="250">
        <v>16354.08</v>
      </c>
      <c r="N57" s="251">
        <v>28982</v>
      </c>
      <c r="O57" s="252">
        <v>35</v>
      </c>
      <c r="P57" s="252">
        <v>156</v>
      </c>
      <c r="Q57" s="252"/>
      <c r="R57" s="251">
        <v>70867.679999999993</v>
      </c>
      <c r="S57" s="251">
        <v>153970</v>
      </c>
      <c r="T57" s="252">
        <v>55</v>
      </c>
      <c r="U57" s="252">
        <v>286</v>
      </c>
      <c r="V57" s="252"/>
      <c r="W57" s="251">
        <v>137892.04</v>
      </c>
      <c r="X57" s="251">
        <v>176793</v>
      </c>
    </row>
    <row r="58" spans="1:24" x14ac:dyDescent="0.25">
      <c r="A58" s="247">
        <v>74437</v>
      </c>
      <c r="B58" s="248" t="s">
        <v>78</v>
      </c>
      <c r="C58" s="248" t="s">
        <v>448</v>
      </c>
      <c r="D58" s="247" t="s">
        <v>38</v>
      </c>
      <c r="E58" s="249"/>
      <c r="F58" s="249"/>
      <c r="G58" s="249"/>
      <c r="H58" s="250"/>
      <c r="I58" s="251"/>
      <c r="J58" s="249">
        <v>107</v>
      </c>
      <c r="K58" s="249">
        <v>365</v>
      </c>
      <c r="L58" s="249"/>
      <c r="M58" s="250">
        <v>815289.74</v>
      </c>
      <c r="N58" s="251">
        <v>133189.93</v>
      </c>
      <c r="O58" s="252">
        <v>171</v>
      </c>
      <c r="P58" s="252">
        <v>585</v>
      </c>
      <c r="Q58" s="252"/>
      <c r="R58" s="251">
        <v>1567397.32</v>
      </c>
      <c r="S58" s="251">
        <v>243015.82</v>
      </c>
      <c r="T58" s="252">
        <v>201</v>
      </c>
      <c r="U58" s="252">
        <v>726</v>
      </c>
      <c r="V58" s="252"/>
      <c r="W58" s="251">
        <v>1763789.8</v>
      </c>
      <c r="X58" s="251">
        <v>209380.23</v>
      </c>
    </row>
    <row r="59" spans="1:24" x14ac:dyDescent="0.25">
      <c r="A59" s="247">
        <v>74064</v>
      </c>
      <c r="B59" s="248" t="s">
        <v>147</v>
      </c>
      <c r="C59" s="248" t="s">
        <v>448</v>
      </c>
      <c r="D59" s="247" t="s">
        <v>45</v>
      </c>
      <c r="E59" s="249"/>
      <c r="F59" s="249"/>
      <c r="G59" s="249"/>
      <c r="H59" s="250"/>
      <c r="I59" s="251"/>
      <c r="J59" s="249">
        <v>17</v>
      </c>
      <c r="K59" s="249">
        <v>1</v>
      </c>
      <c r="L59" s="249"/>
      <c r="M59" s="250">
        <v>2356.5700000000002</v>
      </c>
      <c r="N59" s="251">
        <v>7078.96</v>
      </c>
      <c r="O59" s="252">
        <v>497</v>
      </c>
      <c r="P59" s="252">
        <v>516</v>
      </c>
      <c r="Q59" s="252"/>
      <c r="R59" s="251">
        <v>605436.97</v>
      </c>
      <c r="S59" s="251">
        <v>193944.97</v>
      </c>
      <c r="T59" s="252">
        <v>460</v>
      </c>
      <c r="U59" s="252">
        <v>671</v>
      </c>
      <c r="V59" s="252"/>
      <c r="W59" s="251">
        <v>945878.4</v>
      </c>
      <c r="X59" s="251">
        <v>220793.23</v>
      </c>
    </row>
    <row r="60" spans="1:24" x14ac:dyDescent="0.25">
      <c r="A60" s="247">
        <v>76379</v>
      </c>
      <c r="B60" s="248" t="s">
        <v>70</v>
      </c>
      <c r="C60" s="248" t="s">
        <v>448</v>
      </c>
      <c r="D60" s="247" t="s">
        <v>36</v>
      </c>
      <c r="E60" s="249"/>
      <c r="F60" s="249"/>
      <c r="G60" s="249"/>
      <c r="H60" s="250"/>
      <c r="I60" s="251"/>
      <c r="J60" s="249">
        <v>400</v>
      </c>
      <c r="K60" s="249">
        <v>1403</v>
      </c>
      <c r="L60" s="249"/>
      <c r="M60" s="250">
        <v>3567430.95</v>
      </c>
      <c r="N60" s="251">
        <v>190473.06</v>
      </c>
      <c r="O60" s="252">
        <v>882</v>
      </c>
      <c r="P60" s="252">
        <v>3396</v>
      </c>
      <c r="Q60" s="252"/>
      <c r="R60" s="251">
        <v>8723023.0700000003</v>
      </c>
      <c r="S60" s="251">
        <v>512634.46</v>
      </c>
      <c r="T60" s="252">
        <v>851</v>
      </c>
      <c r="U60" s="252">
        <v>3234</v>
      </c>
      <c r="V60" s="252"/>
      <c r="W60" s="251">
        <v>7836561.25</v>
      </c>
      <c r="X60" s="251">
        <v>342522.2</v>
      </c>
    </row>
    <row r="61" spans="1:24" x14ac:dyDescent="0.25">
      <c r="A61" s="247">
        <v>73010</v>
      </c>
      <c r="B61" s="248" t="s">
        <v>68</v>
      </c>
      <c r="C61" s="248" t="s">
        <v>448</v>
      </c>
      <c r="D61" s="247" t="s">
        <v>36</v>
      </c>
      <c r="E61" s="249"/>
      <c r="F61" s="249"/>
      <c r="G61" s="249"/>
      <c r="H61" s="250"/>
      <c r="I61" s="251"/>
      <c r="J61" s="249">
        <v>462</v>
      </c>
      <c r="K61" s="249">
        <v>1959</v>
      </c>
      <c r="L61" s="249"/>
      <c r="M61" s="250">
        <v>3337773.15</v>
      </c>
      <c r="N61" s="251">
        <v>356606.78</v>
      </c>
      <c r="O61" s="252">
        <v>1089</v>
      </c>
      <c r="P61" s="252">
        <v>4720</v>
      </c>
      <c r="Q61" s="252"/>
      <c r="R61" s="251">
        <v>8271315</v>
      </c>
      <c r="S61" s="251">
        <v>559702.37</v>
      </c>
      <c r="T61" s="252">
        <v>1185</v>
      </c>
      <c r="U61" s="252">
        <v>5036</v>
      </c>
      <c r="V61" s="252"/>
      <c r="W61" s="251">
        <v>8761528.4800000004</v>
      </c>
      <c r="X61" s="251">
        <v>475161.62</v>
      </c>
    </row>
    <row r="62" spans="1:24" x14ac:dyDescent="0.25">
      <c r="A62" s="247">
        <v>73319</v>
      </c>
      <c r="B62" s="248" t="s">
        <v>165</v>
      </c>
      <c r="C62" s="248" t="s">
        <v>448</v>
      </c>
      <c r="D62" s="247" t="s">
        <v>45</v>
      </c>
      <c r="E62" s="249"/>
      <c r="F62" s="249"/>
      <c r="G62" s="249"/>
      <c r="H62" s="250"/>
      <c r="I62" s="251"/>
      <c r="J62" s="249">
        <v>84</v>
      </c>
      <c r="K62" s="249">
        <v>705</v>
      </c>
      <c r="L62" s="249"/>
      <c r="M62" s="250">
        <v>281736</v>
      </c>
      <c r="N62" s="251">
        <v>228656.43</v>
      </c>
      <c r="O62" s="252">
        <v>188</v>
      </c>
      <c r="P62" s="252">
        <v>1354</v>
      </c>
      <c r="Q62" s="252"/>
      <c r="R62" s="251">
        <v>674168</v>
      </c>
      <c r="S62" s="251">
        <v>457621.32</v>
      </c>
      <c r="T62" s="252">
        <v>211</v>
      </c>
      <c r="U62" s="252">
        <v>2054</v>
      </c>
      <c r="V62" s="252"/>
      <c r="W62" s="251">
        <v>904557</v>
      </c>
      <c r="X62" s="251">
        <v>662088.97</v>
      </c>
    </row>
    <row r="63" spans="1:24" x14ac:dyDescent="0.25">
      <c r="A63" s="247">
        <v>72044</v>
      </c>
      <c r="B63" s="248" t="s">
        <v>128</v>
      </c>
      <c r="C63" s="248" t="s">
        <v>448</v>
      </c>
      <c r="D63" s="247" t="s">
        <v>44</v>
      </c>
      <c r="E63" s="249"/>
      <c r="F63" s="249"/>
      <c r="G63" s="249"/>
      <c r="H63" s="250"/>
      <c r="I63" s="251"/>
      <c r="J63" s="249">
        <v>295</v>
      </c>
      <c r="K63" s="249">
        <v>1558</v>
      </c>
      <c r="L63" s="249"/>
      <c r="M63" s="250">
        <v>3298519.63</v>
      </c>
      <c r="N63" s="251">
        <v>614869.54</v>
      </c>
      <c r="O63" s="252">
        <v>733</v>
      </c>
      <c r="P63" s="252">
        <v>5551</v>
      </c>
      <c r="Q63" s="252"/>
      <c r="R63" s="251">
        <v>9319216.1699999999</v>
      </c>
      <c r="S63" s="251">
        <v>1295037.9099999999</v>
      </c>
      <c r="T63" s="252">
        <v>604</v>
      </c>
      <c r="U63" s="252">
        <v>3874</v>
      </c>
      <c r="V63" s="252"/>
      <c r="W63" s="251">
        <v>7111755.7000000002</v>
      </c>
      <c r="X63" s="251">
        <v>1427345.02</v>
      </c>
    </row>
    <row r="64" spans="1:24" x14ac:dyDescent="0.25">
      <c r="A64" s="247">
        <v>76628</v>
      </c>
      <c r="B64" s="248" t="s">
        <v>148</v>
      </c>
      <c r="C64" s="248" t="s">
        <v>448</v>
      </c>
      <c r="D64" s="247" t="s">
        <v>45</v>
      </c>
      <c r="E64" s="249"/>
      <c r="F64" s="249"/>
      <c r="G64" s="249"/>
      <c r="H64" s="250"/>
      <c r="I64" s="251"/>
      <c r="J64" s="249">
        <v>40</v>
      </c>
      <c r="K64" s="249">
        <v>61</v>
      </c>
      <c r="L64" s="249"/>
      <c r="M64" s="250">
        <v>128586.88</v>
      </c>
      <c r="N64" s="251">
        <v>0</v>
      </c>
      <c r="O64" s="252">
        <v>118</v>
      </c>
      <c r="P64" s="252">
        <v>125</v>
      </c>
      <c r="Q64" s="252"/>
      <c r="R64" s="251">
        <v>203425.57</v>
      </c>
      <c r="S64" s="251">
        <v>0</v>
      </c>
      <c r="T64" s="252">
        <v>185</v>
      </c>
      <c r="U64" s="252">
        <v>131</v>
      </c>
      <c r="V64" s="252"/>
      <c r="W64" s="251">
        <v>200220.54</v>
      </c>
      <c r="X64" s="251"/>
    </row>
    <row r="65" spans="1:24" x14ac:dyDescent="0.25">
      <c r="A65" s="247">
        <v>76565</v>
      </c>
      <c r="B65" s="248" t="s">
        <v>74</v>
      </c>
      <c r="C65" s="248" t="s">
        <v>448</v>
      </c>
      <c r="D65" s="247" t="s">
        <v>36</v>
      </c>
      <c r="E65" s="249"/>
      <c r="F65" s="249"/>
      <c r="G65" s="249"/>
      <c r="H65" s="250"/>
      <c r="I65" s="251"/>
      <c r="J65" s="249">
        <v>1557</v>
      </c>
      <c r="K65" s="249">
        <v>7096</v>
      </c>
      <c r="L65" s="249"/>
      <c r="M65" s="250">
        <v>18061746.27</v>
      </c>
      <c r="N65" s="251">
        <v>52020.03</v>
      </c>
      <c r="O65" s="252"/>
      <c r="P65" s="252"/>
      <c r="Q65" s="252"/>
      <c r="R65" s="251"/>
      <c r="S65" s="251"/>
      <c r="T65" s="252"/>
      <c r="U65" s="252"/>
      <c r="V65" s="252"/>
      <c r="W65" s="251"/>
      <c r="X65" s="251"/>
    </row>
    <row r="66" spans="1:24" x14ac:dyDescent="0.25">
      <c r="A66" s="247">
        <v>70287</v>
      </c>
      <c r="B66" s="248" t="s">
        <v>449</v>
      </c>
      <c r="C66" s="248" t="s">
        <v>448</v>
      </c>
      <c r="D66" s="247" t="s">
        <v>40</v>
      </c>
      <c r="E66" s="249"/>
      <c r="F66" s="249"/>
      <c r="G66" s="249"/>
      <c r="H66" s="250"/>
      <c r="I66" s="251"/>
      <c r="J66" s="249"/>
      <c r="K66" s="249"/>
      <c r="L66" s="249"/>
      <c r="M66" s="250"/>
      <c r="N66" s="251"/>
      <c r="O66" s="252">
        <v>72</v>
      </c>
      <c r="P66" s="252">
        <v>65</v>
      </c>
      <c r="Q66" s="252"/>
      <c r="R66" s="251">
        <v>112011.36</v>
      </c>
      <c r="S66" s="251"/>
      <c r="T66" s="252">
        <v>57</v>
      </c>
      <c r="U66" s="252">
        <v>52</v>
      </c>
      <c r="V66" s="252"/>
      <c r="W66" s="251">
        <v>93127.33</v>
      </c>
      <c r="X66" s="251"/>
    </row>
    <row r="67" spans="1:24" x14ac:dyDescent="0.25">
      <c r="A67" s="247">
        <v>70920</v>
      </c>
      <c r="B67" s="248" t="s">
        <v>220</v>
      </c>
      <c r="C67" s="248" t="s">
        <v>448</v>
      </c>
      <c r="D67" s="247" t="s">
        <v>55</v>
      </c>
      <c r="E67" s="249"/>
      <c r="F67" s="249"/>
      <c r="G67" s="249"/>
      <c r="H67" s="250"/>
      <c r="I67" s="251"/>
      <c r="J67" s="249">
        <v>229</v>
      </c>
      <c r="K67" s="249">
        <v>1526</v>
      </c>
      <c r="L67" s="249"/>
      <c r="M67" s="250">
        <v>717067.4</v>
      </c>
      <c r="N67" s="251"/>
      <c r="O67" s="252">
        <v>500</v>
      </c>
      <c r="P67" s="252">
        <v>3135</v>
      </c>
      <c r="Q67" s="252"/>
      <c r="R67" s="251">
        <v>1473136.5</v>
      </c>
      <c r="S67" s="251"/>
      <c r="T67" s="252">
        <v>436</v>
      </c>
      <c r="U67" s="252">
        <v>2917</v>
      </c>
      <c r="V67" s="252"/>
      <c r="W67" s="251">
        <v>1370698.3</v>
      </c>
      <c r="X67" s="251"/>
    </row>
    <row r="68" spans="1:24" x14ac:dyDescent="0.25">
      <c r="A68" s="247">
        <v>70941</v>
      </c>
      <c r="B68" s="248" t="s">
        <v>227</v>
      </c>
      <c r="C68" s="248" t="s">
        <v>448</v>
      </c>
      <c r="D68" s="247" t="s">
        <v>55</v>
      </c>
      <c r="E68" s="249"/>
      <c r="F68" s="249"/>
      <c r="G68" s="249"/>
      <c r="H68" s="250"/>
      <c r="I68" s="251"/>
      <c r="J68" s="249">
        <v>16</v>
      </c>
      <c r="K68" s="249">
        <v>102</v>
      </c>
      <c r="L68" s="249"/>
      <c r="M68" s="250">
        <v>52904.34</v>
      </c>
      <c r="N68" s="251"/>
      <c r="O68" s="252">
        <v>34</v>
      </c>
      <c r="P68" s="252">
        <v>207</v>
      </c>
      <c r="Q68" s="252"/>
      <c r="R68" s="251">
        <v>107364.69</v>
      </c>
      <c r="S68" s="251"/>
      <c r="T68" s="252">
        <v>43</v>
      </c>
      <c r="U68" s="252">
        <v>306</v>
      </c>
      <c r="V68" s="252"/>
      <c r="W68" s="251">
        <v>158713.01999999999</v>
      </c>
      <c r="X68" s="251"/>
    </row>
    <row r="69" spans="1:24" x14ac:dyDescent="0.25">
      <c r="A69" s="247">
        <v>72020</v>
      </c>
      <c r="B69" s="248" t="s">
        <v>118</v>
      </c>
      <c r="C69" s="248" t="s">
        <v>448</v>
      </c>
      <c r="D69" s="247" t="s">
        <v>44</v>
      </c>
      <c r="E69" s="249"/>
      <c r="F69" s="249"/>
      <c r="G69" s="249"/>
      <c r="H69" s="250"/>
      <c r="I69" s="251"/>
      <c r="J69" s="249">
        <v>214</v>
      </c>
      <c r="K69" s="249">
        <v>1102</v>
      </c>
      <c r="L69" s="249"/>
      <c r="M69" s="250">
        <v>2137827.5499999998</v>
      </c>
      <c r="N69" s="251"/>
      <c r="O69" s="252">
        <v>356</v>
      </c>
      <c r="P69" s="252">
        <v>7403</v>
      </c>
      <c r="Q69" s="252"/>
      <c r="R69" s="251">
        <v>10246802.59</v>
      </c>
      <c r="S69" s="251"/>
      <c r="T69" s="252">
        <v>395</v>
      </c>
      <c r="U69" s="252">
        <v>8319</v>
      </c>
      <c r="V69" s="252"/>
      <c r="W69" s="251">
        <v>11436730.91</v>
      </c>
      <c r="X69" s="251"/>
    </row>
    <row r="70" spans="1:24" x14ac:dyDescent="0.25">
      <c r="A70" s="247">
        <v>73048</v>
      </c>
      <c r="B70" s="248" t="s">
        <v>116</v>
      </c>
      <c r="C70" s="248" t="s">
        <v>448</v>
      </c>
      <c r="D70" s="247" t="s">
        <v>42</v>
      </c>
      <c r="E70" s="249"/>
      <c r="F70" s="249"/>
      <c r="G70" s="249"/>
      <c r="H70" s="250"/>
      <c r="I70" s="251"/>
      <c r="J70" s="249">
        <v>113</v>
      </c>
      <c r="K70" s="249">
        <v>347</v>
      </c>
      <c r="L70" s="249"/>
      <c r="M70" s="250">
        <v>836736.61</v>
      </c>
      <c r="N70" s="251"/>
      <c r="O70" s="252">
        <v>223</v>
      </c>
      <c r="P70" s="252">
        <v>714</v>
      </c>
      <c r="Q70" s="252"/>
      <c r="R70" s="251">
        <v>1630559.83</v>
      </c>
      <c r="S70" s="251"/>
      <c r="T70" s="252">
        <v>137</v>
      </c>
      <c r="U70" s="252">
        <v>415</v>
      </c>
      <c r="V70" s="252"/>
      <c r="W70" s="251">
        <v>939692.06</v>
      </c>
      <c r="X70" s="251"/>
    </row>
    <row r="71" spans="1:24" x14ac:dyDescent="0.25">
      <c r="A71" s="254">
        <v>73374</v>
      </c>
      <c r="B71" s="255" t="s">
        <v>138</v>
      </c>
      <c r="C71" s="255" t="s">
        <v>448</v>
      </c>
      <c r="D71" s="254" t="s">
        <v>45</v>
      </c>
      <c r="E71" s="256"/>
      <c r="F71" s="256"/>
      <c r="G71" s="256"/>
      <c r="H71" s="257"/>
      <c r="I71" s="258"/>
      <c r="J71" s="256">
        <v>153</v>
      </c>
      <c r="K71" s="256">
        <v>748</v>
      </c>
      <c r="L71" s="256"/>
      <c r="M71" s="257">
        <v>965174.23</v>
      </c>
      <c r="N71" s="258"/>
      <c r="O71" s="259">
        <v>404</v>
      </c>
      <c r="P71" s="259">
        <v>2037</v>
      </c>
      <c r="Q71" s="259"/>
      <c r="R71" s="258">
        <v>2550446.9500000002</v>
      </c>
      <c r="S71" s="258"/>
      <c r="T71" s="259">
        <v>282</v>
      </c>
      <c r="U71" s="259">
        <v>1428</v>
      </c>
      <c r="V71" s="259"/>
      <c r="W71" s="258">
        <v>1836527.53</v>
      </c>
      <c r="X71" s="258"/>
    </row>
  </sheetData>
  <mergeCells count="5">
    <mergeCell ref="A1:D2"/>
    <mergeCell ref="E1:I1"/>
    <mergeCell ref="J1:N1"/>
    <mergeCell ref="O1:S1"/>
    <mergeCell ref="T1:X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Uninsured Survey Tracking</vt:lpstr>
      <vt:lpstr>Exhibit 1</vt:lpstr>
      <vt:lpstr>Exhibit 2</vt:lpstr>
      <vt:lpstr>Exhibit 3</vt:lpstr>
      <vt:lpstr>Exhibit 4</vt:lpstr>
      <vt:lpstr>Compiled</vt:lpstr>
      <vt:lpstr>IPXIXsource</vt:lpstr>
      <vt:lpstr>OPXIXsource</vt:lpstr>
      <vt:lpstr>IPNoinsource</vt:lpstr>
      <vt:lpstr>OPNoinsource</vt:lpstr>
      <vt:lpstr>SuppCY12</vt:lpstr>
      <vt:lpstr>SuppCY13</vt:lpstr>
      <vt:lpstr>SuppCY14</vt:lpstr>
      <vt:lpstr>SuppCY15</vt:lpstr>
      <vt:lpstr>Cost SettleCY14</vt:lpstr>
      <vt:lpstr>Cost SettleCY15</vt:lpstr>
      <vt:lpstr>Compiled!Print_Area</vt:lpstr>
      <vt:lpstr>'Cost SettleCY14'!Print_Area</vt:lpstr>
      <vt:lpstr>'Cost SettleCY15'!Print_Area</vt:lpstr>
      <vt:lpstr>'Exhibit 1'!Print_Area</vt:lpstr>
      <vt:lpstr>'Exhibit 2'!Print_Area</vt:lpstr>
      <vt:lpstr>'Exhibit 4'!Print_Area</vt:lpstr>
      <vt:lpstr>IPXIXsource!Print_Area</vt:lpstr>
      <vt:lpstr>OPXIXsource!Print_Area</vt:lpstr>
      <vt:lpstr>SuppCY14!Print_Area</vt:lpstr>
      <vt:lpstr>'Uninsured Survey Tracking'!Print_Area</vt:lpstr>
      <vt:lpstr>Compiled!Print_Titles</vt:lpstr>
      <vt:lpstr>'Cost SettleCY14'!Print_Titles</vt:lpstr>
      <vt:lpstr>'Cost SettleCY15'!Print_Titles</vt:lpstr>
      <vt:lpstr>IPXIXsource!Print_Titles</vt:lpstr>
      <vt:lpstr>OPXIXsource!Print_Titles</vt:lpstr>
      <vt:lpstr>'Uninsured Survey Tracking'!Print_Titles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Podrazik</dc:creator>
  <cp:lastModifiedBy>Mark Podrazik</cp:lastModifiedBy>
  <cp:lastPrinted>2017-02-17T14:55:09Z</cp:lastPrinted>
  <dcterms:created xsi:type="dcterms:W3CDTF">2017-02-17T00:12:19Z</dcterms:created>
  <dcterms:modified xsi:type="dcterms:W3CDTF">2017-02-17T14:55:14Z</dcterms:modified>
</cp:coreProperties>
</file>